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5"/>
    <sheet state="visible" name="Registro de Gastos" sheetId="2" r:id="rId6"/>
    <sheet state="visible" name="Por Tipo de Gasto" sheetId="3" r:id="rId7"/>
    <sheet state="visible" name="Por Prioridad" sheetId="4" r:id="rId8"/>
    <sheet state="visible" name="Resumen Mensual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tc={ed9af892-a3d4-47b2-bfb2-f9bab63899a1}</author>
  </authors>
  <commentList>
    <comment authorId="0" xr:uid="{ed9af892-a3d4-47b2-bfb2-f9bab63899a1}" ref="C1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Cuidar las mayúsculas, están de más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tc={0d859f7f-084a-45e8-84f3-8c96c5f4fb14}</author>
    <author>tc={1d83defe-59a5-4471-a4c0-0653f22a9c77}</author>
  </authors>
  <commentList>
    <comment authorId="0" xr:uid="{0d859f7f-084a-45e8-84f3-8c96c5f4fb14}" ref="B6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Solo dejar "total"
</t>
      </text>
    </comment>
    <comment authorId="1" xr:uid="{1d83defe-59a5-4471-a4c0-0653f22a9c77}" ref="B6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Homologar la escritura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5">
      <text>
        <t xml:space="preserve">💡 ¿Qué significa este dato?
Es el monto promedio que gastas por cada compra o pago registrado en el mes.
Fórmula: Total gastado ÷ Nº de transacciones
Ejemplo: Si gastaste $10,000 en 20 transacciones, tu promedio es $500 por gasto.
¿Para qué sirve?
• Muchas transacciones de poco monto → gastos hormiga frecuentes
• Pocas transacciones de alto monto → gastos fijos grandes (renta, seguros)
• Te ayuda a identificar patrones de consumo y dónde ajustar.</t>
      </text>
    </comment>
  </commentList>
</comments>
</file>

<file path=xl/sharedStrings.xml><?xml version="1.0" encoding="utf-8"?>
<sst xmlns="http://schemas.openxmlformats.org/spreadsheetml/2006/main" count="163" uniqueCount="119">
  <si>
    <t>PLANIFICADOR DE GASTOS PERSONALES</t>
  </si>
  <si>
    <t>Clasifica tus gastos, identifica prioridades y toma el control de tu dinero cada mes.</t>
  </si>
  <si>
    <r>
      <rPr>
        <rFont val="Arial"/>
        <color rgb="FF081754"/>
        <sz val="10.0"/>
      </rPr>
      <t xml:space="preserve">Esta planilla te ayuda a registrar y clasificar todos tus gastos mensuales por </t>
    </r>
    <r>
      <rPr>
        <rFont val="Arial"/>
        <b/>
        <color rgb="FF081754"/>
        <sz val="10.0"/>
      </rPr>
      <t xml:space="preserve">tipo </t>
    </r>
    <r>
      <rPr>
        <rFont val="Arial"/>
        <color rgb="FF081754"/>
        <sz val="10.0"/>
      </rPr>
      <t xml:space="preserve">y por </t>
    </r>
    <r>
      <rPr>
        <rFont val="Arial"/>
        <b/>
        <color rgb="FF081754"/>
        <sz val="10.0"/>
      </rPr>
      <t>prioridad</t>
    </r>
    <r>
      <rPr>
        <rFont val="Arial"/>
        <color rgb="FF081754"/>
        <sz val="10.0"/>
      </rPr>
      <t>. Úsala para descubrir en qué categorías concentras más dinero, identificar gastos innecesarios y planificar mejor tu presupuesto mes a mes.</t>
    </r>
  </si>
  <si>
    <t xml:space="preserve">  ANTES DE EMPEZAR → HAZ UNA COPIA DE ESTE DOCUMENTO</t>
  </si>
  <si>
    <t>▶  Google Sheets:  Archivo  →  Hacer una copia  →  Guardar en tu Drive personal</t>
  </si>
  <si>
    <t>▶  Excel:  Archivo  →  Guardar como  →  Elige una carpeta en tu computadora o nube</t>
  </si>
  <si>
    <t xml:space="preserve">  CÓMO USAR ESTA PLANILLA — LAS 4 HOJAS</t>
  </si>
  <si>
    <t>PASO 1 – Registro de gastos</t>
  </si>
  <si>
    <t>Ingresa cada gasto del mes con su monto, tipo y prioridad. Sé específico con la descripción.</t>
  </si>
  <si>
    <t>PASO 2 – Por tipo de gasto</t>
  </si>
  <si>
    <t>Ve el resumen de cuánto gastas en cada categoría: vivienda, alimentación, transporte, etc.</t>
  </si>
  <si>
    <t>PASO 3 – Por prioridad</t>
  </si>
  <si>
    <t>Analiza cuánto destinas a gastos esenciales, deseables y prescindibles cada mes.</t>
  </si>
  <si>
    <t>PASO 4 – Resumen mensual</t>
  </si>
  <si>
    <t>Visión completa: total gastado, porcentaje por tipo y prioridad, saldo disponible.</t>
  </si>
  <si>
    <t xml:space="preserve">  3 PREGUNTAS CLAVE ANTES DE CERRAR EL MES</t>
  </si>
  <si>
    <t>¿Estoy dentro de mi presupuesto?</t>
  </si>
  <si>
    <t>Compara el total gastado con el ingreso mensual y revisa si hay categorías sobregiradas.</t>
  </si>
  <si>
    <t>¿Mis gastos esenciales están cubiertos?</t>
  </si>
  <si>
    <t>Asegúrate de que vivienda, alimentación y salud no superen el 60% de tu ingreso.</t>
  </si>
  <si>
    <t>¿Puedo reducir gastos prescindibles?</t>
  </si>
  <si>
    <t>Identifica los gastos etiquetados como 'Prescindible' y evalúa cuáles puedes eliminar o reducir.</t>
  </si>
  <si>
    <t>Ir al Paso 1  → Registro de Gastos</t>
  </si>
  <si>
    <t xml:space="preserve">  ¿QUÉ ES EL NIVEL DE PRIORIDAD?</t>
  </si>
  <si>
    <t>✅  ESENCIAL</t>
  </si>
  <si>
    <t>Gastos que no puedes dejar de pagar: renta, hipoteca, alimentación, salud, servicios básicos (luz, agua, internet). Son indispensables para tu vida diaria.</t>
  </si>
  <si>
    <t>🔶  DESEABLE</t>
  </si>
  <si>
    <t>Gastos que mejoran tu calidad de vida pero puedes ajustar si es necesario: suscripciones, salidas a restaurantes, gimnasio, ropa no urgente.</t>
  </si>
  <si>
    <t>🔴  PRESCINDIBLE</t>
  </si>
  <si>
    <t>Gastos que puedes eliminar sin afectar tu bienestar básico: compras impulsivas, lujos, antojos frecuentes, aplicaciones que casi no usas. Reducirlos libera dinero para tus metas.</t>
  </si>
  <si>
    <t>PASO 1 — REGISTRO DE GASTOS DEL MES</t>
  </si>
  <si>
    <t>Ingresa cada gasto indicando su tipo y nivel de prioridad</t>
  </si>
  <si>
    <t xml:space="preserve">  DATOS DEL MES</t>
  </si>
  <si>
    <t>Mes / Año:</t>
  </si>
  <si>
    <t>Mayo 2026</t>
  </si>
  <si>
    <t>Ingreso mensual ($):</t>
  </si>
  <si>
    <t xml:space="preserve">  TABLA DE GASTOS DEL MES</t>
  </si>
  <si>
    <t>#</t>
  </si>
  <si>
    <t>Fecha</t>
  </si>
  <si>
    <t>Descripción del gasto</t>
  </si>
  <si>
    <t>Tipo de gasto</t>
  </si>
  <si>
    <t>Prioridad</t>
  </si>
  <si>
    <t>Monto ($)</t>
  </si>
  <si>
    <t>Método de pago</t>
  </si>
  <si>
    <t>Notas</t>
  </si>
  <si>
    <t>TOTAL</t>
  </si>
  <si>
    <t>SALDO DISPONIBLE (Ingreso − Gastos)</t>
  </si>
  <si>
    <t>Tipos de gasto disponibles</t>
  </si>
  <si>
    <t>Vivienda   |   Alimentación   |   Transporte   |   Salud   |   Educación   |   Entretenimiento   |   Ropa y calzado   |   Tecnología   |   Servicios básicos   |   Deudas / Créditos   |   Ahorro / Inversión   |   Otros</t>
  </si>
  <si>
    <t xml:space="preserve">  NIVELES DE PRIORIDAD</t>
  </si>
  <si>
    <t>Esencial</t>
  </si>
  <si>
    <t>Gastos que no puedes dejar de pagar (renta, comida, salud, servicios básicos)</t>
  </si>
  <si>
    <t>Deseable</t>
  </si>
  <si>
    <t>Gastos que mejoran tu calidad de vida pero puedes ajustar (suscripciones, salidas)</t>
  </si>
  <si>
    <t>Prescindible</t>
  </si>
  <si>
    <t>Gastos que puedes eliminar sin afectar tu bienestar básico (lujos, impulsivos)</t>
  </si>
  <si>
    <t>PASO 2 — RESUMEN POR TIPO DE GASTO</t>
  </si>
  <si>
    <t>¿En qué categorías concentras más tu dinero este mes?</t>
  </si>
  <si>
    <t xml:space="preserve">  GASTOS TOTALES POR TIPO DE CATEGORÍA</t>
  </si>
  <si>
    <t>Total gastado ($)</t>
  </si>
  <si>
    <t>% del total</t>
  </si>
  <si>
    <t>Nº de transacciones</t>
  </si>
  <si>
    <t>Promedio por gasto ($)</t>
  </si>
  <si>
    <t>Evaluación</t>
  </si>
  <si>
    <t>🏠  Vivienda</t>
  </si>
  <si>
    <t>🍽️  Alimentación</t>
  </si>
  <si>
    <t>🚗  Transporte</t>
  </si>
  <si>
    <t>🏥  Salud</t>
  </si>
  <si>
    <t>📚  Educación</t>
  </si>
  <si>
    <t>🎭  Entretenimiento</t>
  </si>
  <si>
    <t>👕  Ropa y calzado</t>
  </si>
  <si>
    <t>💻  Tecnología</t>
  </si>
  <si>
    <t>⚡  Servicios básicos</t>
  </si>
  <si>
    <t>💳  Deudas / Créditos</t>
  </si>
  <si>
    <t>💰  Ahorro / Inversión</t>
  </si>
  <si>
    <t>📦  Otros</t>
  </si>
  <si>
    <t>💡  TIP: Si una categoría supera el 30% de tus gastos totales, considera ajustar ese rubro del presupuesto.</t>
  </si>
  <si>
    <t>PASO 3 — RESUMEN POR PRIORIDAD</t>
  </si>
  <si>
    <t>¿Cuánto destinas a lo esencial, lo deseable y lo prescindible?</t>
  </si>
  <si>
    <t xml:space="preserve">  GASTOS TOTALES POR NIVEL DE PRIORIDAD</t>
  </si>
  <si>
    <t>Nº transacciones</t>
  </si>
  <si>
    <t>Promedio ($)</t>
  </si>
  <si>
    <t>% Recomendado</t>
  </si>
  <si>
    <t>Diagnóstico</t>
  </si>
  <si>
    <t>✅  Esencial</t>
  </si>
  <si>
    <t>50-60%</t>
  </si>
  <si>
    <t>🔶  Deseable</t>
  </si>
  <si>
    <t>20-30%</t>
  </si>
  <si>
    <t>🔴  Prescindible</t>
  </si>
  <si>
    <t>10-20%</t>
  </si>
  <si>
    <t xml:space="preserve">  DETALLE POR TIPO DENTRO DE CADA PRIORIDAD</t>
  </si>
  <si>
    <t>Tipo de Gasto</t>
  </si>
  <si>
    <t>Esencial ($)</t>
  </si>
  <si>
    <t>% Esencial</t>
  </si>
  <si>
    <t>Deseable ($)</t>
  </si>
  <si>
    <t>% Deseable</t>
  </si>
  <si>
    <t>Prescindible ($)</t>
  </si>
  <si>
    <t>% Prescind.</t>
  </si>
  <si>
    <t>💡  REGLA 50/30/20: Idealmente, ~50% esencial, ~30% deseable y ~20% ahorro o prescindible mínimo.</t>
  </si>
  <si>
    <t>PASO 4 — RESUMEN MENSUAL COMPLETO</t>
  </si>
  <si>
    <t>Visión integral de tus finanzas del mes: ingresos, gastos y saldo</t>
  </si>
  <si>
    <t xml:space="preserve">  PANEL FINANCIERO DEL MES</t>
  </si>
  <si>
    <t>Mes en revisión</t>
  </si>
  <si>
    <t>Ingreso mensual neto ($)</t>
  </si>
  <si>
    <t>Total gastos del mes ($)</t>
  </si>
  <si>
    <t>Saldo disponible ($)</t>
  </si>
  <si>
    <t>% del ingreso gastado</t>
  </si>
  <si>
    <t>Nº total de transacciones</t>
  </si>
  <si>
    <t>Gasto promedio por transacción ($)</t>
  </si>
  <si>
    <t xml:space="preserve">  TOP GASTOS POR TIPO</t>
  </si>
  <si>
    <t>Total ($)</t>
  </si>
  <si>
    <t xml:space="preserve">  RESUMEN POR PRIORIDAD</t>
  </si>
  <si>
    <t>Recomendado</t>
  </si>
  <si>
    <t xml:space="preserve">  CONSEJOS PARA MEJORAR TUS FINANZAS</t>
  </si>
  <si>
    <t>💳  Paga primero tus gastos esenciales y automatiza el ahorro antes de gastar en lo demás.</t>
  </si>
  <si>
    <t>📱  Usa esta planilla todos los meses para detectar tendencias y patrones en tus gastos.</t>
  </si>
  <si>
    <t>🔔  Si tu % de gastos prescindibles supera el 20%, identifica cuáles puedes reducir o eliminar.</t>
  </si>
  <si>
    <t>💵  Aplica la regla 50/30/20: 50% esenciales, 30% deseables, 20% ahorro o metas financieras.</t>
  </si>
  <si>
    <t>📋  Guarda cada mes en una hoja separada para comparar tu progreso año a año.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</si>
</sst>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"/>
    <numFmt numFmtId="165" formatCode="dd/mm/yyyy"/>
    <numFmt numFmtId="166" formatCode="\$#,##0.00"/>
    <numFmt numFmtId="167" formatCode="0.0%"/>
  </numFmts>
  <fonts count="54">
    <font>
      <sz val="11.0"/>
      <color theme="1"/>
      <name val="Calibri"/>
      <scheme val="minor"/>
    </font>
    <font>
      <sz val="11.0"/>
      <color theme="1"/>
      <name val="Calibri"/>
    </font>
    <font>
      <b/>
      <sz val="26.0"/>
      <color rgb="FFFFDD00"/>
      <name val="Arial"/>
    </font>
    <font/>
    <font>
      <sz val="12.0"/>
      <color rgb="FFFFFFFF"/>
      <name val="Arial"/>
    </font>
    <font>
      <sz val="10.0"/>
      <color rgb="FF081754"/>
      <name val="Arial"/>
    </font>
    <font>
      <b/>
      <sz val="11.0"/>
      <color rgb="FF081754"/>
      <name val="Arial"/>
    </font>
    <font>
      <sz val="9.0"/>
      <color rgb="FF081754"/>
      <name val="Arial"/>
    </font>
    <font>
      <b/>
      <sz val="11.0"/>
      <color rgb="FFFFFFFF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b/>
      <sz val="10.0"/>
      <color rgb="FFFFDD00"/>
      <name val="Arial"/>
    </font>
    <font>
      <b/>
      <sz val="10.0"/>
      <color rgb="FF1D6030"/>
      <name val="Arial"/>
    </font>
    <font>
      <sz val="9.0"/>
      <color rgb="FF1D6030"/>
      <name val="Arial"/>
    </font>
    <font>
      <b/>
      <sz val="10.0"/>
      <color rgb="FF081754"/>
      <name val="Arial"/>
    </font>
    <font>
      <b/>
      <sz val="10.0"/>
      <color rgb="FFC0392B"/>
      <name val="Arial"/>
    </font>
    <font>
      <sz val="9.0"/>
      <color rgb="FFC0392B"/>
      <name val="Arial"/>
    </font>
    <font>
      <b/>
      <sz val="20.0"/>
      <color rgb="FFFFDD00"/>
      <name val="Arial"/>
    </font>
    <font>
      <sz val="11.0"/>
      <color rgb="FFFFFFFF"/>
      <name val="Arial"/>
    </font>
    <font>
      <b/>
      <sz val="9.0"/>
      <color rgb="FF081754"/>
      <name val="Arial"/>
    </font>
    <font>
      <b/>
      <sz val="9.0"/>
      <color rgb="FF05297A"/>
      <name val="Arial"/>
    </font>
    <font>
      <sz val="9.0"/>
      <color rgb="FF000000"/>
      <name val="Arial"/>
    </font>
    <font>
      <i/>
      <sz val="9.0"/>
      <color rgb="FF000000"/>
      <name val="Arial"/>
    </font>
    <font>
      <b/>
      <sz val="11.0"/>
      <color rgb="FFFFDD00"/>
      <name val="Arial"/>
    </font>
    <font>
      <b/>
      <sz val="12.0"/>
      <color rgb="FF081754"/>
      <name val="Arial"/>
    </font>
    <font>
      <b/>
      <sz val="11.0"/>
      <color rgb="FF1D6030"/>
      <name val="Arial"/>
    </font>
    <font>
      <sz val="8.0"/>
      <color rgb="FF081754"/>
      <name val="Arial"/>
    </font>
    <font>
      <b/>
      <sz val="9.0"/>
      <color rgb="FF1D6030"/>
      <name val="Arial"/>
    </font>
    <font>
      <b/>
      <sz val="9.0"/>
      <color rgb="FFC0392B"/>
      <name val="Arial"/>
    </font>
    <font>
      <b/>
      <sz val="9.0"/>
      <color rgb="FF1A237E"/>
      <name val="Arial"/>
    </font>
    <font>
      <b/>
      <sz val="9.0"/>
      <color rgb="FF0D47A1"/>
      <name val="Arial"/>
    </font>
    <font>
      <b/>
      <sz val="9.0"/>
      <color rgb="FF006064"/>
      <name val="Arial"/>
    </font>
    <font>
      <b/>
      <sz val="9.0"/>
      <color rgb="FF1B5E20"/>
      <name val="Arial"/>
    </font>
    <font>
      <b/>
      <sz val="9.0"/>
      <color rgb="FF4A148C"/>
      <name val="Arial"/>
    </font>
    <font>
      <b/>
      <sz val="9.0"/>
      <color rgb="FFE65100"/>
      <name val="Arial"/>
    </font>
    <font>
      <b/>
      <sz val="9.0"/>
      <color rgb="FF880E4F"/>
      <name val="Arial"/>
    </font>
    <font>
      <b/>
      <sz val="9.0"/>
      <color rgb="FF37474F"/>
      <name val="Arial"/>
    </font>
    <font>
      <b/>
      <sz val="9.0"/>
      <color rgb="FF1C42E8"/>
      <name val="Arial"/>
    </font>
    <font>
      <b/>
      <sz val="9.0"/>
      <color rgb="FFC62828"/>
      <name val="Arial"/>
    </font>
    <font>
      <b/>
      <sz val="9.0"/>
      <color rgb="FF2E7D32"/>
      <name val="Arial"/>
    </font>
    <font>
      <i/>
      <sz val="9.0"/>
      <color rgb="FF081754"/>
      <name val="Arial"/>
    </font>
    <font>
      <sz val="8.0"/>
      <color rgb="FF1A237E"/>
      <name val="Arial"/>
    </font>
    <font>
      <sz val="8.0"/>
      <color rgb="FF0D47A1"/>
      <name val="Arial"/>
    </font>
    <font>
      <sz val="8.0"/>
      <color rgb="FF006064"/>
      <name val="Arial"/>
    </font>
    <font>
      <sz val="8.0"/>
      <color rgb="FF1B5E20"/>
      <name val="Arial"/>
    </font>
    <font>
      <sz val="8.0"/>
      <color rgb="FF4A148C"/>
      <name val="Arial"/>
    </font>
    <font>
      <sz val="8.0"/>
      <color rgb="FFE65100"/>
      <name val="Arial"/>
    </font>
    <font>
      <sz val="8.0"/>
      <color rgb="FF880E4F"/>
      <name val="Arial"/>
    </font>
    <font>
      <sz val="8.0"/>
      <color rgb="FF37474F"/>
      <name val="Arial"/>
    </font>
    <font>
      <sz val="8.0"/>
      <color rgb="FF1C42E8"/>
      <name val="Arial"/>
    </font>
    <font>
      <sz val="8.0"/>
      <color rgb="FFC62828"/>
      <name val="Arial"/>
    </font>
    <font>
      <sz val="8.0"/>
      <color rgb="FF2E7D32"/>
      <name val="Arial"/>
    </font>
    <font>
      <b/>
      <sz val="12.0"/>
      <color rgb="FF1D6030"/>
      <name val="Arial"/>
    </font>
    <font>
      <b/>
      <sz val="12.0"/>
      <color rgb="FFC0392B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F0D224"/>
        <bgColor rgb="FFF0D224"/>
      </patternFill>
    </fill>
    <fill>
      <patternFill patternType="solid">
        <fgColor rgb="FF05297A"/>
        <bgColor rgb="FF05297A"/>
      </patternFill>
    </fill>
    <fill>
      <patternFill patternType="solid">
        <fgColor rgb="FFE8F0FE"/>
        <bgColor rgb="FFE8F0FE"/>
      </patternFill>
    </fill>
    <fill>
      <patternFill patternType="solid">
        <fgColor rgb="FFFFDD00"/>
        <bgColor rgb="FFFFDD00"/>
      </patternFill>
    </fill>
    <fill>
      <patternFill patternType="solid">
        <fgColor rgb="FFFFFDE7"/>
        <bgColor rgb="FFFFFDE7"/>
      </patternFill>
    </fill>
    <fill>
      <patternFill patternType="solid">
        <fgColor rgb="FF1C42E8"/>
        <bgColor rgb="FF1C42E8"/>
      </patternFill>
    </fill>
    <fill>
      <patternFill patternType="solid">
        <fgColor rgb="FFF2F2F2"/>
        <bgColor rgb="FFF2F2F2"/>
      </patternFill>
    </fill>
    <fill>
      <patternFill patternType="solid">
        <fgColor rgb="FF1CA8F7"/>
        <bgColor rgb="FF1CA8F7"/>
      </patternFill>
    </fill>
    <fill>
      <patternFill patternType="solid">
        <fgColor rgb="FFF5F7FF"/>
        <bgColor rgb="FFF5F7FF"/>
      </patternFill>
    </fill>
    <fill>
      <patternFill patternType="solid">
        <fgColor rgb="FF081754"/>
        <bgColor rgb="FF081754"/>
      </patternFill>
    </fill>
    <fill>
      <patternFill patternType="solid">
        <fgColor rgb="FFE6F4EA"/>
        <bgColor rgb="FFE6F4EA"/>
      </patternFill>
    </fill>
    <fill>
      <patternFill patternType="solid">
        <fgColor rgb="FFFCE8E6"/>
        <bgColor rgb="FFFCE8E6"/>
      </patternFill>
    </fill>
    <fill>
      <patternFill patternType="solid">
        <fgColor rgb="FFFFFFFF"/>
        <bgColor rgb="FFFFFFFF"/>
      </patternFill>
    </fill>
    <fill>
      <patternFill patternType="solid">
        <fgColor rgb="FFEEF4FF"/>
        <bgColor rgb="FFEEF4FF"/>
      </patternFill>
    </fill>
    <fill>
      <patternFill patternType="solid">
        <fgColor rgb="FFFF6D00"/>
        <bgColor rgb="FFFF6D00"/>
      </patternFill>
    </fill>
    <fill>
      <patternFill patternType="solid">
        <fgColor rgb="FFE8EAF6"/>
        <bgColor rgb="FFE8EAF6"/>
      </patternFill>
    </fill>
    <fill>
      <patternFill patternType="solid">
        <fgColor rgb="FFE3F2FD"/>
        <bgColor rgb="FFE3F2FD"/>
      </patternFill>
    </fill>
    <fill>
      <patternFill patternType="solid">
        <fgColor rgb="FFE0F7FA"/>
        <bgColor rgb="FFE0F7FA"/>
      </patternFill>
    </fill>
    <fill>
      <patternFill patternType="solid">
        <fgColor rgb="FFE8F5E9"/>
        <bgColor rgb="FFE8F5E9"/>
      </patternFill>
    </fill>
    <fill>
      <patternFill patternType="solid">
        <fgColor rgb="FFF3E5F5"/>
        <bgColor rgb="FFF3E5F5"/>
      </patternFill>
    </fill>
    <fill>
      <patternFill patternType="solid">
        <fgColor rgb="FFFFF3E0"/>
        <bgColor rgb="FFFFF3E0"/>
      </patternFill>
    </fill>
    <fill>
      <patternFill patternType="solid">
        <fgColor rgb="FFFCE4EC"/>
        <bgColor rgb="FFFCE4EC"/>
      </patternFill>
    </fill>
    <fill>
      <patternFill patternType="solid">
        <fgColor rgb="FFECEFF1"/>
        <bgColor rgb="FFECEFF1"/>
      </patternFill>
    </fill>
    <fill>
      <patternFill patternType="solid">
        <fgColor rgb="FFFFEBEE"/>
        <bgColor rgb="FFFFEBEE"/>
      </patternFill>
    </fill>
    <fill>
      <patternFill patternType="solid">
        <fgColor rgb="FFF1F8E9"/>
        <bgColor rgb="FFF1F8E9"/>
      </patternFill>
    </fill>
    <fill>
      <patternFill patternType="solid">
        <fgColor rgb="FFF5F5F5"/>
        <bgColor rgb="FFF5F5F5"/>
      </patternFill>
    </fill>
  </fills>
  <borders count="1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B0BEC5"/>
      </left>
      <top style="thin">
        <color rgb="FFB0BEC5"/>
      </top>
      <bottom style="thin">
        <color rgb="FFB0BEC5"/>
      </bottom>
    </border>
    <border>
      <right/>
      <top style="thin">
        <color rgb="FFB0BEC5"/>
      </top>
      <bottom style="thin">
        <color rgb="FFB0BEC5"/>
      </bottom>
    </border>
    <border>
      <top style="thin">
        <color rgb="FFB0BEC5"/>
      </top>
      <bottom style="thin">
        <color rgb="FFB0BEC5"/>
      </bottom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</border>
    <border>
      <left style="medium">
        <color rgb="FF081754"/>
      </left>
      <top style="medium">
        <color rgb="FF081754"/>
      </top>
      <bottom style="medium">
        <color rgb="FF081754"/>
      </bottom>
    </border>
    <border>
      <top style="medium">
        <color rgb="FF081754"/>
      </top>
      <bottom style="medium">
        <color rgb="FF081754"/>
      </bottom>
    </border>
    <border>
      <right/>
      <top style="medium">
        <color rgb="FF081754"/>
      </top>
      <bottom style="medium">
        <color rgb="FF081754"/>
      </bottom>
    </border>
    <border>
      <left style="medium">
        <color rgb="FF081754"/>
      </left>
      <right style="medium">
        <color rgb="FF081754"/>
      </right>
      <top style="medium">
        <color rgb="FF081754"/>
      </top>
      <bottom style="medium">
        <color rgb="FF081754"/>
      </bottom>
    </border>
    <border>
      <right style="thin">
        <color rgb="FFB0BEC5"/>
      </right>
      <top style="thin">
        <color rgb="FFB0BEC5"/>
      </top>
      <bottom style="thin">
        <color rgb="FFB0BEC5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shrinkToFit="0" vertical="bottom" wrapText="0"/>
    </xf>
    <xf borderId="1" fillId="3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2" fillId="3" fontId="4" numFmtId="0" xfId="0" applyAlignment="1" applyBorder="1" applyFont="1">
      <alignment horizontal="center" shrinkToFit="0" vertical="center" wrapText="0"/>
    </xf>
    <xf borderId="2" fillId="4" fontId="5" numFmtId="0" xfId="0" applyAlignment="1" applyBorder="1" applyFill="1" applyFont="1">
      <alignment horizontal="left" readingOrder="0" shrinkToFit="0" vertical="center" wrapText="1"/>
    </xf>
    <xf borderId="2" fillId="5" fontId="6" numFmtId="0" xfId="0" applyAlignment="1" applyBorder="1" applyFill="1" applyFont="1">
      <alignment horizontal="left" shrinkToFit="0" vertical="center" wrapText="0"/>
    </xf>
    <xf borderId="2" fillId="6" fontId="7" numFmtId="0" xfId="0" applyAlignment="1" applyBorder="1" applyFill="1" applyFont="1">
      <alignment horizontal="left" shrinkToFit="0" vertical="center" wrapText="0"/>
    </xf>
    <xf borderId="2" fillId="7" fontId="8" numFmtId="0" xfId="0" applyAlignment="1" applyBorder="1" applyFill="1" applyFont="1">
      <alignment horizontal="left" shrinkToFit="0" vertical="center" wrapText="0"/>
    </xf>
    <xf borderId="1" fillId="8" fontId="1" numFmtId="0" xfId="0" applyAlignment="1" applyBorder="1" applyFill="1" applyFont="1">
      <alignment shrinkToFit="0" vertical="bottom" wrapText="0"/>
    </xf>
    <xf borderId="2" fillId="9" fontId="9" numFmtId="0" xfId="0" applyAlignment="1" applyBorder="1" applyFill="1" applyFont="1">
      <alignment horizontal="left" readingOrder="0" shrinkToFit="0" vertical="center" wrapText="0"/>
    </xf>
    <xf borderId="2" fillId="10" fontId="7" numFmtId="0" xfId="0" applyAlignment="1" applyBorder="1" applyFill="1" applyFont="1">
      <alignment horizontal="left" shrinkToFit="0" vertical="center" wrapText="1"/>
    </xf>
    <xf borderId="2" fillId="7" fontId="9" numFmtId="0" xfId="0" applyAlignment="1" applyBorder="1" applyFont="1">
      <alignment horizontal="left" readingOrder="0" shrinkToFit="0" vertical="center" wrapText="0"/>
    </xf>
    <xf borderId="2" fillId="7" fontId="10" numFmtId="0" xfId="0" applyAlignment="1" applyBorder="1" applyFont="1">
      <alignment horizontal="left" shrinkToFit="0" vertical="center" wrapText="1"/>
    </xf>
    <xf borderId="2" fillId="4" fontId="7" numFmtId="0" xfId="0" applyAlignment="1" applyBorder="1" applyFont="1">
      <alignment horizontal="left" shrinkToFit="0" vertical="center" wrapText="1"/>
    </xf>
    <xf borderId="2" fillId="11" fontId="11" numFmtId="0" xfId="0" applyAlignment="1" applyBorder="1" applyFill="1" applyFont="1">
      <alignment horizontal="center" shrinkToFit="0" vertical="center" wrapText="0"/>
    </xf>
    <xf borderId="5" fillId="12" fontId="12" numFmtId="0" xfId="0" applyAlignment="1" applyBorder="1" applyFill="1" applyFont="1">
      <alignment horizontal="center" shrinkToFit="0" vertical="center" wrapText="0"/>
    </xf>
    <xf borderId="6" fillId="0" fontId="3" numFmtId="0" xfId="0" applyBorder="1" applyFont="1"/>
    <xf borderId="5" fillId="12" fontId="13" numFmtId="0" xfId="0" applyAlignment="1" applyBorder="1" applyFont="1">
      <alignment horizontal="left" shrinkToFit="0" vertical="center" wrapText="1"/>
    </xf>
    <xf borderId="7" fillId="0" fontId="3" numFmtId="0" xfId="0" applyBorder="1" applyFont="1"/>
    <xf borderId="5" fillId="6" fontId="14" numFmtId="0" xfId="0" applyAlignment="1" applyBorder="1" applyFont="1">
      <alignment horizontal="center" shrinkToFit="0" vertical="center" wrapText="0"/>
    </xf>
    <xf borderId="5" fillId="6" fontId="7" numFmtId="0" xfId="0" applyAlignment="1" applyBorder="1" applyFont="1">
      <alignment horizontal="left" readingOrder="0" shrinkToFit="0" vertical="center" wrapText="1"/>
    </xf>
    <xf borderId="5" fillId="13" fontId="15" numFmtId="0" xfId="0" applyAlignment="1" applyBorder="1" applyFill="1" applyFont="1">
      <alignment horizontal="center" shrinkToFit="0" vertical="center" wrapText="0"/>
    </xf>
    <xf borderId="5" fillId="13" fontId="16" numFmtId="0" xfId="0" applyAlignment="1" applyBorder="1" applyFont="1">
      <alignment horizontal="left" shrinkToFit="0" vertical="center" wrapText="1"/>
    </xf>
    <xf borderId="0" fillId="2" fontId="1" numFmtId="0" xfId="0" applyAlignment="1" applyFont="1">
      <alignment shrinkToFit="0" vertical="bottom" wrapText="0"/>
    </xf>
    <xf borderId="2" fillId="3" fontId="17" numFmtId="0" xfId="0" applyAlignment="1" applyBorder="1" applyFont="1">
      <alignment horizontal="center" shrinkToFit="0" vertical="center" wrapText="0"/>
    </xf>
    <xf borderId="2" fillId="3" fontId="18" numFmtId="0" xfId="0" applyAlignment="1" applyBorder="1" applyFont="1">
      <alignment horizontal="center" shrinkToFit="0" vertical="center" wrapText="0"/>
    </xf>
    <xf borderId="2" fillId="4" fontId="19" numFmtId="0" xfId="0" applyAlignment="1" applyBorder="1" applyFont="1">
      <alignment horizontal="right" shrinkToFit="0" vertical="center" wrapText="0"/>
    </xf>
    <xf borderId="1" fillId="4" fontId="19" numFmtId="0" xfId="0" applyAlignment="1" applyBorder="1" applyFont="1">
      <alignment horizontal="right" shrinkToFit="0" vertical="center" wrapText="0"/>
    </xf>
    <xf borderId="1" fillId="6" fontId="20" numFmtId="164" xfId="0" applyAlignment="1" applyBorder="1" applyFont="1" applyNumberFormat="1">
      <alignment horizontal="center" readingOrder="0" shrinkToFit="0" vertical="center" wrapText="0"/>
    </xf>
    <xf borderId="8" fillId="3" fontId="10" numFmtId="0" xfId="0" applyAlignment="1" applyBorder="1" applyFont="1">
      <alignment horizontal="center" shrinkToFit="0" vertical="center" wrapText="1"/>
    </xf>
    <xf borderId="8" fillId="8" fontId="7" numFmtId="0" xfId="0" applyAlignment="1" applyBorder="1" applyFont="1">
      <alignment horizontal="center" shrinkToFit="0" vertical="center" wrapText="0"/>
    </xf>
    <xf borderId="8" fillId="14" fontId="21" numFmtId="165" xfId="0" applyAlignment="1" applyBorder="1" applyFill="1" applyFont="1" applyNumberFormat="1">
      <alignment horizontal="center" readingOrder="0" shrinkToFit="0" vertical="center" wrapText="0"/>
    </xf>
    <xf borderId="8" fillId="14" fontId="21" numFmtId="0" xfId="0" applyAlignment="1" applyBorder="1" applyFont="1">
      <alignment horizontal="left" shrinkToFit="0" vertical="center" wrapText="0"/>
    </xf>
    <xf borderId="8" fillId="15" fontId="7" numFmtId="0" xfId="0" applyAlignment="1" applyBorder="1" applyFill="1" applyFont="1">
      <alignment horizontal="center" readingOrder="0" shrinkToFit="0" vertical="center" wrapText="0"/>
    </xf>
    <xf borderId="8" fillId="14" fontId="7" numFmtId="166" xfId="0" applyAlignment="1" applyBorder="1" applyFont="1" applyNumberFormat="1">
      <alignment horizontal="right" readingOrder="0" shrinkToFit="0" vertical="center" wrapText="0"/>
    </xf>
    <xf borderId="8" fillId="14" fontId="21" numFmtId="0" xfId="0" applyAlignment="1" applyBorder="1" applyFont="1">
      <alignment horizontal="center" shrinkToFit="0" vertical="center" wrapText="0"/>
    </xf>
    <xf borderId="8" fillId="14" fontId="22" numFmtId="0" xfId="0" applyAlignment="1" applyBorder="1" applyFont="1">
      <alignment horizontal="left" shrinkToFit="0" vertical="center" wrapText="0"/>
    </xf>
    <xf borderId="8" fillId="10" fontId="21" numFmtId="165" xfId="0" applyAlignment="1" applyBorder="1" applyFont="1" applyNumberFormat="1">
      <alignment horizontal="center" readingOrder="0" shrinkToFit="0" vertical="center" wrapText="0"/>
    </xf>
    <xf borderId="8" fillId="10" fontId="21" numFmtId="0" xfId="0" applyAlignment="1" applyBorder="1" applyFont="1">
      <alignment horizontal="left" shrinkToFit="0" vertical="center" wrapText="0"/>
    </xf>
    <xf borderId="8" fillId="10" fontId="7" numFmtId="166" xfId="0" applyAlignment="1" applyBorder="1" applyFont="1" applyNumberFormat="1">
      <alignment horizontal="right" readingOrder="0" shrinkToFit="0" vertical="center" wrapText="0"/>
    </xf>
    <xf borderId="8" fillId="10" fontId="21" numFmtId="0" xfId="0" applyAlignment="1" applyBorder="1" applyFont="1">
      <alignment horizontal="center" shrinkToFit="0" vertical="center" wrapText="0"/>
    </xf>
    <xf borderId="8" fillId="10" fontId="22" numFmtId="0" xfId="0" applyAlignment="1" applyBorder="1" applyFont="1">
      <alignment horizontal="left" shrinkToFit="0" vertical="center" wrapText="0"/>
    </xf>
    <xf borderId="8" fillId="15" fontId="7" numFmtId="0" xfId="0" applyAlignment="1" applyBorder="1" applyFont="1">
      <alignment horizontal="center" shrinkToFit="0" vertical="center" wrapText="0"/>
    </xf>
    <xf borderId="8" fillId="14" fontId="7" numFmtId="166" xfId="0" applyAlignment="1" applyBorder="1" applyFont="1" applyNumberFormat="1">
      <alignment horizontal="right" shrinkToFit="0" vertical="center" wrapText="0"/>
    </xf>
    <xf borderId="8" fillId="10" fontId="7" numFmtId="166" xfId="0" applyAlignment="1" applyBorder="1" applyFont="1" applyNumberFormat="1">
      <alignment horizontal="right" shrinkToFit="0" vertical="center" wrapText="0"/>
    </xf>
    <xf borderId="9" fillId="11" fontId="23" numFmtId="0" xfId="0" applyAlignment="1" applyBorder="1" applyFont="1">
      <alignment horizontal="right" readingOrder="0" shrinkToFit="0" vertical="center" wrapText="0"/>
    </xf>
    <xf borderId="10" fillId="0" fontId="3" numFmtId="0" xfId="0" applyBorder="1" applyFont="1"/>
    <xf borderId="11" fillId="0" fontId="3" numFmtId="0" xfId="0" applyBorder="1" applyFont="1"/>
    <xf borderId="12" fillId="5" fontId="24" numFmtId="166" xfId="0" applyAlignment="1" applyBorder="1" applyFont="1" applyNumberFormat="1">
      <alignment horizontal="center" shrinkToFit="0" vertical="center" wrapText="0"/>
    </xf>
    <xf borderId="9" fillId="8" fontId="1" numFmtId="0" xfId="0" applyAlignment="1" applyBorder="1" applyFont="1">
      <alignment shrinkToFit="0" vertical="bottom" wrapText="0"/>
    </xf>
    <xf borderId="2" fillId="4" fontId="14" numFmtId="0" xfId="0" applyAlignment="1" applyBorder="1" applyFont="1">
      <alignment horizontal="right" shrinkToFit="0" vertical="center" wrapText="0"/>
    </xf>
    <xf borderId="1" fillId="12" fontId="25" numFmtId="166" xfId="0" applyAlignment="1" applyBorder="1" applyFont="1" applyNumberFormat="1">
      <alignment horizontal="center" shrinkToFit="0" vertical="center" wrapText="0"/>
    </xf>
    <xf borderId="2" fillId="4" fontId="26" numFmtId="0" xfId="0" applyAlignment="1" applyBorder="1" applyFont="1">
      <alignment horizontal="left" shrinkToFit="0" vertical="center" wrapText="1"/>
    </xf>
    <xf borderId="2" fillId="16" fontId="9" numFmtId="0" xfId="0" applyAlignment="1" applyBorder="1" applyFill="1" applyFont="1">
      <alignment horizontal="left" shrinkToFit="0" vertical="center" wrapText="0"/>
    </xf>
    <xf borderId="5" fillId="12" fontId="27" numFmtId="0" xfId="0" applyAlignment="1" applyBorder="1" applyFont="1">
      <alignment horizontal="center" shrinkToFit="0" vertical="center" wrapText="0"/>
    </xf>
    <xf borderId="5" fillId="12" fontId="13" numFmtId="0" xfId="0" applyAlignment="1" applyBorder="1" applyFont="1">
      <alignment horizontal="left" shrinkToFit="0" vertical="center" wrapText="0"/>
    </xf>
    <xf borderId="5" fillId="6" fontId="19" numFmtId="0" xfId="0" applyAlignment="1" applyBorder="1" applyFont="1">
      <alignment horizontal="center" shrinkToFit="0" vertical="center" wrapText="0"/>
    </xf>
    <xf borderId="5" fillId="6" fontId="7" numFmtId="0" xfId="0" applyAlignment="1" applyBorder="1" applyFont="1">
      <alignment horizontal="left" shrinkToFit="0" vertical="center" wrapText="0"/>
    </xf>
    <xf borderId="5" fillId="13" fontId="28" numFmtId="0" xfId="0" applyAlignment="1" applyBorder="1" applyFont="1">
      <alignment horizontal="center" shrinkToFit="0" vertical="center" wrapText="0"/>
    </xf>
    <xf borderId="5" fillId="13" fontId="16" numFmtId="0" xfId="0" applyAlignment="1" applyBorder="1" applyFont="1">
      <alignment horizontal="left" shrinkToFit="0" vertical="center" wrapText="0"/>
    </xf>
    <xf borderId="8" fillId="3" fontId="10" numFmtId="0" xfId="0" applyAlignment="1" applyBorder="1" applyFont="1">
      <alignment horizontal="center" readingOrder="0" shrinkToFit="0" vertical="center" wrapText="1"/>
    </xf>
    <xf borderId="8" fillId="17" fontId="29" numFmtId="0" xfId="0" applyAlignment="1" applyBorder="1" applyFill="1" applyFont="1">
      <alignment horizontal="left" shrinkToFit="0" vertical="center" wrapText="0"/>
    </xf>
    <xf borderId="8" fillId="14" fontId="7" numFmtId="167" xfId="0" applyAlignment="1" applyBorder="1" applyFont="1" applyNumberFormat="1">
      <alignment horizontal="center" shrinkToFit="0" vertical="center" wrapText="0"/>
    </xf>
    <xf borderId="8" fillId="14" fontId="7" numFmtId="0" xfId="0" applyAlignment="1" applyBorder="1" applyFont="1">
      <alignment horizontal="center" shrinkToFit="0" vertical="center" wrapText="0"/>
    </xf>
    <xf borderId="8" fillId="17" fontId="29" numFmtId="0" xfId="0" applyAlignment="1" applyBorder="1" applyFont="1">
      <alignment horizontal="center" shrinkToFit="0" vertical="center" wrapText="0"/>
    </xf>
    <xf borderId="8" fillId="18" fontId="30" numFmtId="0" xfId="0" applyAlignment="1" applyBorder="1" applyFill="1" applyFont="1">
      <alignment horizontal="left" shrinkToFit="0" vertical="center" wrapText="0"/>
    </xf>
    <xf borderId="8" fillId="18" fontId="30" numFmtId="0" xfId="0" applyAlignment="1" applyBorder="1" applyFont="1">
      <alignment horizontal="center" shrinkToFit="0" vertical="center" wrapText="0"/>
    </xf>
    <xf borderId="8" fillId="19" fontId="31" numFmtId="0" xfId="0" applyAlignment="1" applyBorder="1" applyFill="1" applyFont="1">
      <alignment horizontal="left" shrinkToFit="0" vertical="center" wrapText="0"/>
    </xf>
    <xf borderId="8" fillId="19" fontId="31" numFmtId="0" xfId="0" applyAlignment="1" applyBorder="1" applyFont="1">
      <alignment horizontal="center" shrinkToFit="0" vertical="center" wrapText="0"/>
    </xf>
    <xf borderId="8" fillId="20" fontId="32" numFmtId="0" xfId="0" applyAlignment="1" applyBorder="1" applyFill="1" applyFont="1">
      <alignment horizontal="left" shrinkToFit="0" vertical="center" wrapText="0"/>
    </xf>
    <xf borderId="8" fillId="20" fontId="32" numFmtId="0" xfId="0" applyAlignment="1" applyBorder="1" applyFont="1">
      <alignment horizontal="center" shrinkToFit="0" vertical="center" wrapText="0"/>
    </xf>
    <xf borderId="8" fillId="21" fontId="33" numFmtId="0" xfId="0" applyAlignment="1" applyBorder="1" applyFill="1" applyFont="1">
      <alignment horizontal="left" shrinkToFit="0" vertical="center" wrapText="0"/>
    </xf>
    <xf borderId="8" fillId="21" fontId="33" numFmtId="0" xfId="0" applyAlignment="1" applyBorder="1" applyFont="1">
      <alignment horizontal="center" shrinkToFit="0" vertical="center" wrapText="0"/>
    </xf>
    <xf borderId="8" fillId="22" fontId="34" numFmtId="0" xfId="0" applyAlignment="1" applyBorder="1" applyFill="1" applyFont="1">
      <alignment horizontal="left" shrinkToFit="0" vertical="center" wrapText="0"/>
    </xf>
    <xf borderId="8" fillId="22" fontId="34" numFmtId="0" xfId="0" applyAlignment="1" applyBorder="1" applyFont="1">
      <alignment horizontal="center" shrinkToFit="0" vertical="center" wrapText="0"/>
    </xf>
    <xf borderId="8" fillId="23" fontId="35" numFmtId="0" xfId="0" applyAlignment="1" applyBorder="1" applyFill="1" applyFont="1">
      <alignment horizontal="left" shrinkToFit="0" vertical="center" wrapText="0"/>
    </xf>
    <xf borderId="8" fillId="23" fontId="35" numFmtId="0" xfId="0" applyAlignment="1" applyBorder="1" applyFont="1">
      <alignment horizontal="center" shrinkToFit="0" vertical="center" wrapText="0"/>
    </xf>
    <xf borderId="8" fillId="24" fontId="36" numFmtId="0" xfId="0" applyAlignment="1" applyBorder="1" applyFill="1" applyFont="1">
      <alignment horizontal="left" shrinkToFit="0" vertical="center" wrapText="0"/>
    </xf>
    <xf borderId="8" fillId="24" fontId="36" numFmtId="0" xfId="0" applyAlignment="1" applyBorder="1" applyFont="1">
      <alignment horizontal="center" shrinkToFit="0" vertical="center" wrapText="0"/>
    </xf>
    <xf borderId="8" fillId="10" fontId="37" numFmtId="0" xfId="0" applyAlignment="1" applyBorder="1" applyFont="1">
      <alignment horizontal="left" shrinkToFit="0" vertical="center" wrapText="0"/>
    </xf>
    <xf borderId="8" fillId="10" fontId="37" numFmtId="0" xfId="0" applyAlignment="1" applyBorder="1" applyFont="1">
      <alignment horizontal="center" shrinkToFit="0" vertical="center" wrapText="0"/>
    </xf>
    <xf borderId="8" fillId="25" fontId="38" numFmtId="0" xfId="0" applyAlignment="1" applyBorder="1" applyFill="1" applyFont="1">
      <alignment horizontal="left" shrinkToFit="0" vertical="center" wrapText="0"/>
    </xf>
    <xf borderId="8" fillId="25" fontId="38" numFmtId="0" xfId="0" applyAlignment="1" applyBorder="1" applyFont="1">
      <alignment horizontal="center" shrinkToFit="0" vertical="center" wrapText="0"/>
    </xf>
    <xf borderId="8" fillId="26" fontId="39" numFmtId="0" xfId="0" applyAlignment="1" applyBorder="1" applyFill="1" applyFont="1">
      <alignment horizontal="left" shrinkToFit="0" vertical="center" wrapText="0"/>
    </xf>
    <xf borderId="8" fillId="26" fontId="39" numFmtId="0" xfId="0" applyAlignment="1" applyBorder="1" applyFont="1">
      <alignment horizontal="center" shrinkToFit="0" vertical="center" wrapText="0"/>
    </xf>
    <xf borderId="8" fillId="27" fontId="36" numFmtId="0" xfId="0" applyAlignment="1" applyBorder="1" applyFill="1" applyFont="1">
      <alignment horizontal="left" shrinkToFit="0" vertical="center" wrapText="0"/>
    </xf>
    <xf borderId="8" fillId="27" fontId="36" numFmtId="0" xfId="0" applyAlignment="1" applyBorder="1" applyFont="1">
      <alignment horizontal="center" shrinkToFit="0" vertical="center" wrapText="0"/>
    </xf>
    <xf borderId="12" fillId="11" fontId="23" numFmtId="0" xfId="0" applyAlignment="1" applyBorder="1" applyFont="1">
      <alignment horizontal="center" shrinkToFit="0" vertical="center" wrapText="0"/>
    </xf>
    <xf borderId="12" fillId="5" fontId="6" numFmtId="166" xfId="0" applyAlignment="1" applyBorder="1" applyFont="1" applyNumberFormat="1">
      <alignment horizontal="right" shrinkToFit="0" vertical="center" wrapText="0"/>
    </xf>
    <xf borderId="12" fillId="5" fontId="6" numFmtId="167" xfId="0" applyAlignment="1" applyBorder="1" applyFont="1" applyNumberFormat="1">
      <alignment horizontal="center" shrinkToFit="0" vertical="center" wrapText="0"/>
    </xf>
    <xf borderId="12" fillId="5" fontId="6" numFmtId="0" xfId="0" applyAlignment="1" applyBorder="1" applyFont="1">
      <alignment horizontal="center" shrinkToFit="0" vertical="center" wrapText="0"/>
    </xf>
    <xf borderId="12" fillId="8" fontId="1" numFmtId="0" xfId="0" applyAlignment="1" applyBorder="1" applyFont="1">
      <alignment shrinkToFit="0" vertical="bottom" wrapText="0"/>
    </xf>
    <xf borderId="2" fillId="6" fontId="40" numFmtId="0" xfId="0" applyAlignment="1" applyBorder="1" applyFont="1">
      <alignment horizontal="left" shrinkToFit="0" vertical="center" wrapText="0"/>
    </xf>
    <xf borderId="8" fillId="12" fontId="12" numFmtId="0" xfId="0" applyAlignment="1" applyBorder="1" applyFont="1">
      <alignment horizontal="left" shrinkToFit="0" vertical="center" wrapText="0"/>
    </xf>
    <xf borderId="8" fillId="14" fontId="12" numFmtId="166" xfId="0" applyAlignment="1" applyBorder="1" applyFont="1" applyNumberFormat="1">
      <alignment horizontal="right" shrinkToFit="0" vertical="center" wrapText="0"/>
    </xf>
    <xf borderId="8" fillId="12" fontId="27" numFmtId="0" xfId="0" applyAlignment="1" applyBorder="1" applyFont="1">
      <alignment horizontal="center" shrinkToFit="0" vertical="center" wrapText="0"/>
    </xf>
    <xf borderId="8" fillId="6" fontId="14" numFmtId="0" xfId="0" applyAlignment="1" applyBorder="1" applyFont="1">
      <alignment horizontal="left" shrinkToFit="0" vertical="center" wrapText="0"/>
    </xf>
    <xf borderId="8" fillId="14" fontId="14" numFmtId="166" xfId="0" applyAlignment="1" applyBorder="1" applyFont="1" applyNumberFormat="1">
      <alignment horizontal="right" shrinkToFit="0" vertical="center" wrapText="0"/>
    </xf>
    <xf borderId="8" fillId="6" fontId="19" numFmtId="0" xfId="0" applyAlignment="1" applyBorder="1" applyFont="1">
      <alignment horizontal="center" shrinkToFit="0" vertical="center" wrapText="0"/>
    </xf>
    <xf borderId="8" fillId="13" fontId="15" numFmtId="0" xfId="0" applyAlignment="1" applyBorder="1" applyFont="1">
      <alignment horizontal="left" shrinkToFit="0" vertical="center" wrapText="0"/>
    </xf>
    <xf borderId="8" fillId="14" fontId="15" numFmtId="166" xfId="0" applyAlignment="1" applyBorder="1" applyFont="1" applyNumberFormat="1">
      <alignment horizontal="right" shrinkToFit="0" vertical="center" wrapText="0"/>
    </xf>
    <xf borderId="8" fillId="13" fontId="28" numFmtId="0" xfId="0" applyAlignment="1" applyBorder="1" applyFont="1">
      <alignment horizontal="center" shrinkToFit="0" vertical="center" wrapText="0"/>
    </xf>
    <xf borderId="12" fillId="5" fontId="24" numFmtId="166" xfId="0" applyAlignment="1" applyBorder="1" applyFont="1" applyNumberFormat="1">
      <alignment horizontal="right" shrinkToFit="0" vertical="center" wrapText="0"/>
    </xf>
    <xf borderId="8" fillId="14" fontId="21" numFmtId="166" xfId="0" applyAlignment="1" applyBorder="1" applyFont="1" applyNumberFormat="1">
      <alignment horizontal="right" shrinkToFit="0" vertical="center" wrapText="0"/>
    </xf>
    <xf borderId="8" fillId="17" fontId="41" numFmtId="9" xfId="0" applyAlignment="1" applyBorder="1" applyFont="1" applyNumberFormat="1">
      <alignment horizontal="center" shrinkToFit="0" vertical="center" wrapText="0"/>
    </xf>
    <xf borderId="8" fillId="18" fontId="42" numFmtId="9" xfId="0" applyAlignment="1" applyBorder="1" applyFont="1" applyNumberFormat="1">
      <alignment horizontal="center" shrinkToFit="0" vertical="center" wrapText="0"/>
    </xf>
    <xf borderId="8" fillId="19" fontId="43" numFmtId="9" xfId="0" applyAlignment="1" applyBorder="1" applyFont="1" applyNumberFormat="1">
      <alignment horizontal="center" shrinkToFit="0" vertical="center" wrapText="0"/>
    </xf>
    <xf borderId="8" fillId="20" fontId="44" numFmtId="9" xfId="0" applyAlignment="1" applyBorder="1" applyFont="1" applyNumberFormat="1">
      <alignment horizontal="center" shrinkToFit="0" vertical="center" wrapText="0"/>
    </xf>
    <xf borderId="8" fillId="21" fontId="45" numFmtId="9" xfId="0" applyAlignment="1" applyBorder="1" applyFont="1" applyNumberFormat="1">
      <alignment horizontal="center" shrinkToFit="0" vertical="center" wrapText="0"/>
    </xf>
    <xf borderId="8" fillId="22" fontId="46" numFmtId="9" xfId="0" applyAlignment="1" applyBorder="1" applyFont="1" applyNumberFormat="1">
      <alignment horizontal="center" shrinkToFit="0" vertical="center" wrapText="0"/>
    </xf>
    <xf borderId="8" fillId="23" fontId="47" numFmtId="9" xfId="0" applyAlignment="1" applyBorder="1" applyFont="1" applyNumberFormat="1">
      <alignment horizontal="center" shrinkToFit="0" vertical="center" wrapText="0"/>
    </xf>
    <xf borderId="8" fillId="24" fontId="48" numFmtId="9" xfId="0" applyAlignment="1" applyBorder="1" applyFont="1" applyNumberFormat="1">
      <alignment horizontal="center" shrinkToFit="0" vertical="center" wrapText="0"/>
    </xf>
    <xf borderId="8" fillId="10" fontId="49" numFmtId="9" xfId="0" applyAlignment="1" applyBorder="1" applyFont="1" applyNumberFormat="1">
      <alignment horizontal="center" shrinkToFit="0" vertical="center" wrapText="0"/>
    </xf>
    <xf borderId="8" fillId="25" fontId="50" numFmtId="9" xfId="0" applyAlignment="1" applyBorder="1" applyFont="1" applyNumberFormat="1">
      <alignment horizontal="center" shrinkToFit="0" vertical="center" wrapText="0"/>
    </xf>
    <xf borderId="8" fillId="26" fontId="51" numFmtId="9" xfId="0" applyAlignment="1" applyBorder="1" applyFont="1" applyNumberFormat="1">
      <alignment horizontal="center" shrinkToFit="0" vertical="center" wrapText="0"/>
    </xf>
    <xf borderId="8" fillId="27" fontId="48" numFmtId="9" xfId="0" applyAlignment="1" applyBorder="1" applyFont="1" applyNumberFormat="1">
      <alignment horizontal="center" shrinkToFit="0" vertical="center" wrapText="0"/>
    </xf>
    <xf borderId="5" fillId="4" fontId="14" numFmtId="0" xfId="0" applyAlignment="1" applyBorder="1" applyFont="1">
      <alignment horizontal="left" shrinkToFit="0" vertical="center" wrapText="0"/>
    </xf>
    <xf borderId="5" fillId="4" fontId="24" numFmtId="1" xfId="0" applyAlignment="1" applyBorder="1" applyFont="1" applyNumberFormat="1">
      <alignment horizontal="center" shrinkToFit="0" vertical="center" wrapText="0"/>
    </xf>
    <xf borderId="5" fillId="12" fontId="12" numFmtId="0" xfId="0" applyAlignment="1" applyBorder="1" applyFont="1">
      <alignment horizontal="left" shrinkToFit="0" vertical="center" wrapText="0"/>
    </xf>
    <xf borderId="5" fillId="12" fontId="52" numFmtId="166" xfId="0" applyAlignment="1" applyBorder="1" applyFont="1" applyNumberFormat="1">
      <alignment horizontal="center" shrinkToFit="0" vertical="center" wrapText="0"/>
    </xf>
    <xf borderId="5" fillId="13" fontId="15" numFmtId="0" xfId="0" applyAlignment="1" applyBorder="1" applyFont="1">
      <alignment horizontal="left" shrinkToFit="0" vertical="center" wrapText="0"/>
    </xf>
    <xf borderId="5" fillId="13" fontId="53" numFmtId="166" xfId="0" applyAlignment="1" applyBorder="1" applyFont="1" applyNumberFormat="1">
      <alignment horizontal="center" shrinkToFit="0" vertical="center" wrapText="0"/>
    </xf>
    <xf borderId="5" fillId="6" fontId="14" numFmtId="0" xfId="0" applyAlignment="1" applyBorder="1" applyFont="1">
      <alignment horizontal="left" shrinkToFit="0" vertical="center" wrapText="0"/>
    </xf>
    <xf borderId="5" fillId="6" fontId="24" numFmtId="166" xfId="0" applyAlignment="1" applyBorder="1" applyFont="1" applyNumberFormat="1">
      <alignment horizontal="center" shrinkToFit="0" vertical="center" wrapText="0"/>
    </xf>
    <xf borderId="5" fillId="4" fontId="24" numFmtId="167" xfId="0" applyAlignment="1" applyBorder="1" applyFont="1" applyNumberFormat="1">
      <alignment horizontal="center" shrinkToFit="0" vertical="center" wrapText="0"/>
    </xf>
    <xf borderId="5" fillId="8" fontId="14" numFmtId="0" xfId="0" applyAlignment="1" applyBorder="1" applyFont="1">
      <alignment horizontal="left" shrinkToFit="0" vertical="center" wrapText="0"/>
    </xf>
    <xf borderId="5" fillId="8" fontId="24" numFmtId="1" xfId="0" applyAlignment="1" applyBorder="1" applyFont="1" applyNumberFormat="1">
      <alignment horizontal="center" shrinkToFit="0" vertical="center" wrapText="0"/>
    </xf>
    <xf borderId="5" fillId="4" fontId="24" numFmtId="166" xfId="0" applyAlignment="1" applyBorder="1" applyFont="1" applyNumberForma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5" fillId="17" fontId="29" numFmtId="0" xfId="0" applyAlignment="1" applyBorder="1" applyFont="1">
      <alignment horizontal="center" shrinkToFit="0" vertical="center" wrapText="0"/>
    </xf>
    <xf borderId="5" fillId="18" fontId="30" numFmtId="0" xfId="0" applyAlignment="1" applyBorder="1" applyFont="1">
      <alignment horizontal="center" shrinkToFit="0" vertical="center" wrapText="0"/>
    </xf>
    <xf borderId="5" fillId="19" fontId="31" numFmtId="0" xfId="0" applyAlignment="1" applyBorder="1" applyFont="1">
      <alignment horizontal="center" shrinkToFit="0" vertical="center" wrapText="0"/>
    </xf>
    <xf borderId="5" fillId="20" fontId="32" numFmtId="0" xfId="0" applyAlignment="1" applyBorder="1" applyFont="1">
      <alignment horizontal="center" shrinkToFit="0" vertical="center" wrapText="0"/>
    </xf>
    <xf borderId="5" fillId="21" fontId="33" numFmtId="0" xfId="0" applyAlignment="1" applyBorder="1" applyFont="1">
      <alignment horizontal="center" shrinkToFit="0" vertical="center" wrapText="0"/>
    </xf>
    <xf borderId="5" fillId="22" fontId="34" numFmtId="0" xfId="0" applyAlignment="1" applyBorder="1" applyFont="1">
      <alignment horizontal="center" shrinkToFit="0" vertical="center" wrapText="0"/>
    </xf>
    <xf borderId="5" fillId="23" fontId="35" numFmtId="0" xfId="0" applyAlignment="1" applyBorder="1" applyFont="1">
      <alignment horizontal="center" shrinkToFit="0" vertical="center" wrapText="0"/>
    </xf>
    <xf borderId="5" fillId="24" fontId="36" numFmtId="0" xfId="0" applyAlignment="1" applyBorder="1" applyFont="1">
      <alignment horizontal="center" shrinkToFit="0" vertical="center" wrapText="0"/>
    </xf>
    <xf borderId="5" fillId="10" fontId="37" numFmtId="0" xfId="0" applyAlignment="1" applyBorder="1" applyFont="1">
      <alignment horizontal="center" shrinkToFit="0" vertical="center" wrapText="0"/>
    </xf>
    <xf borderId="5" fillId="25" fontId="38" numFmtId="0" xfId="0" applyAlignment="1" applyBorder="1" applyFont="1">
      <alignment horizontal="center" shrinkToFit="0" vertical="center" wrapText="0"/>
    </xf>
    <xf borderId="5" fillId="26" fontId="39" numFmtId="0" xfId="0" applyAlignment="1" applyBorder="1" applyFont="1">
      <alignment horizontal="center" shrinkToFit="0" vertical="center" wrapText="0"/>
    </xf>
    <xf borderId="5" fillId="27" fontId="36" numFmtId="0" xfId="0" applyAlignment="1" applyBorder="1" applyFont="1">
      <alignment horizontal="center" shrinkToFit="0" vertical="center" wrapText="0"/>
    </xf>
    <xf borderId="2" fillId="4" fontId="7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3</xdr:row>
      <xdr:rowOff>123825</xdr:rowOff>
    </xdr:from>
    <xdr:ext cx="1762125" cy="304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1466850</xdr:colOff>
      <xdr:row>3</xdr:row>
      <xdr:rowOff>123825</xdr:rowOff>
    </xdr:from>
    <xdr:ext cx="4572000" cy="39052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3</xdr:row>
      <xdr:rowOff>123825</xdr:rowOff>
    </xdr:from>
    <xdr:ext cx="1762125" cy="304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3</xdr:row>
      <xdr:rowOff>76200</xdr:rowOff>
    </xdr:from>
    <xdr:ext cx="4324350" cy="400050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3</xdr:row>
      <xdr:rowOff>123825</xdr:rowOff>
    </xdr:from>
    <xdr:ext cx="1762125" cy="304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3</xdr:row>
      <xdr:rowOff>76200</xdr:rowOff>
    </xdr:from>
    <xdr:ext cx="4324350" cy="400050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3</xdr:row>
      <xdr:rowOff>123825</xdr:rowOff>
    </xdr:from>
    <xdr:ext cx="1762125" cy="304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600075</xdr:colOff>
      <xdr:row>3</xdr:row>
      <xdr:rowOff>76200</xdr:rowOff>
    </xdr:from>
    <xdr:ext cx="4324350" cy="400050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3</xdr:row>
      <xdr:rowOff>161925</xdr:rowOff>
    </xdr:from>
    <xdr:ext cx="1762125" cy="304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3</xdr:row>
      <xdr:rowOff>161925</xdr:rowOff>
    </xdr:from>
    <xdr:ext cx="4324350" cy="400050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Luis Angel Tabares Perez" id="{8037b632-ea7a-4c4a-bb3d-9ffb1f8a6a09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6" dT="2026-06-18T00:18:19.00" personId="{8037b632-ea7a-4c4a-bb3d-9ffb1f8a6a09}" id="{ed9af892-a3d4-47b2-bfb2-f9bab63899a1}" done="1">
    <x18tc:text xml:space="preserve">Cuidar las mayúsculas, están de más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62" dT="2026-06-18T00:20:30.00" personId="{8037b632-ea7a-4c4a-bb3d-9ffb1f8a6a09}" id="{0d859f7f-084a-45e8-84f3-8c96c5f4fb14}" done="1">
    <x18tc:text xml:space="preserve">Solo dejar "total"</x18tc:text>
  </x18tc:threadedComment>
  <x18tc:threadedComment ref="B65" dT="2026-06-18T00:20:52.00" personId="{8037b632-ea7a-4c4a-bb3d-9ffb1f8a6a09}" id="{1d83defe-59a5-4471-a4c0-0653f22a9c77}" done="1">
    <x18tc:text xml:space="preserve">Homologar la escritura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81754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.0"/>
    <col customWidth="1" min="2" max="2" width="4.0"/>
    <col customWidth="1" min="3" max="3" width="22.0"/>
    <col customWidth="1" min="4" max="4" width="28.43"/>
    <col customWidth="1" min="5" max="5" width="40.0"/>
    <col customWidth="1" min="6" max="6" width="10.0"/>
    <col customWidth="1" min="7" max="7" width="15.0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</row>
    <row r="2" ht="4.5" customHeight="1">
      <c r="A2" s="1"/>
      <c r="B2" s="2"/>
      <c r="C2" s="2"/>
      <c r="D2" s="2"/>
      <c r="E2" s="2"/>
      <c r="F2" s="2"/>
      <c r="G2" s="2"/>
      <c r="H2" s="3"/>
    </row>
    <row r="3" ht="6.75" customHeight="1">
      <c r="A3" s="1"/>
      <c r="B3" s="4"/>
      <c r="C3" s="4"/>
      <c r="D3" s="4"/>
      <c r="E3" s="4"/>
      <c r="F3" s="4"/>
      <c r="G3" s="4"/>
      <c r="H3" s="5"/>
    </row>
    <row r="4" ht="54.75" customHeight="1">
      <c r="A4" s="6"/>
      <c r="B4" s="7"/>
      <c r="C4" s="7"/>
      <c r="D4" s="7"/>
      <c r="E4" s="7"/>
      <c r="F4" s="7"/>
      <c r="G4" s="7"/>
    </row>
    <row r="5" ht="51.75" customHeight="1">
      <c r="A5" s="6"/>
      <c r="B5" s="8" t="s">
        <v>0</v>
      </c>
      <c r="C5" s="9"/>
      <c r="D5" s="9"/>
      <c r="E5" s="9"/>
      <c r="F5" s="9"/>
      <c r="G5" s="10"/>
    </row>
    <row r="6" ht="27.75" customHeight="1">
      <c r="A6" s="6"/>
      <c r="B6" s="11" t="s">
        <v>1</v>
      </c>
      <c r="C6" s="9"/>
      <c r="D6" s="9"/>
      <c r="E6" s="9"/>
      <c r="F6" s="9"/>
      <c r="G6" s="10"/>
    </row>
    <row r="7" ht="12.0" customHeight="1">
      <c r="A7" s="6"/>
      <c r="B7" s="7"/>
      <c r="C7" s="7"/>
      <c r="D7" s="7"/>
      <c r="E7" s="7"/>
      <c r="F7" s="7"/>
      <c r="G7" s="7"/>
    </row>
    <row r="8" ht="13.5" customHeight="1">
      <c r="A8" s="1"/>
      <c r="B8" s="1"/>
      <c r="C8" s="1"/>
      <c r="D8" s="1"/>
      <c r="E8" s="1"/>
      <c r="F8" s="1"/>
      <c r="G8" s="1"/>
    </row>
    <row r="9" ht="39.75" customHeight="1">
      <c r="A9" s="1"/>
      <c r="B9" s="12" t="s">
        <v>2</v>
      </c>
      <c r="C9" s="9"/>
      <c r="D9" s="9"/>
      <c r="E9" s="9"/>
      <c r="F9" s="9"/>
      <c r="G9" s="10"/>
    </row>
    <row r="10" ht="9.75" customHeight="1">
      <c r="A10" s="1"/>
      <c r="B10" s="1"/>
      <c r="C10" s="1"/>
      <c r="D10" s="1"/>
      <c r="E10" s="1"/>
      <c r="F10" s="1"/>
      <c r="G10" s="1"/>
    </row>
    <row r="11" ht="27.75" customHeight="1">
      <c r="A11" s="1"/>
      <c r="B11" s="13" t="s">
        <v>3</v>
      </c>
      <c r="C11" s="9"/>
      <c r="D11" s="9"/>
      <c r="E11" s="9"/>
      <c r="F11" s="9"/>
      <c r="G11" s="10"/>
    </row>
    <row r="12" ht="19.5" customHeight="1">
      <c r="A12" s="1"/>
      <c r="B12" s="14" t="s">
        <v>4</v>
      </c>
      <c r="C12" s="9"/>
      <c r="D12" s="9"/>
      <c r="E12" s="9"/>
      <c r="F12" s="9"/>
      <c r="G12" s="10"/>
    </row>
    <row r="13" ht="19.5" customHeight="1">
      <c r="A13" s="1"/>
      <c r="B13" s="14" t="s">
        <v>5</v>
      </c>
      <c r="C13" s="9"/>
      <c r="D13" s="9"/>
      <c r="E13" s="9"/>
      <c r="F13" s="9"/>
      <c r="G13" s="10"/>
    </row>
    <row r="14" ht="9.75" customHeight="1">
      <c r="A14" s="1"/>
      <c r="B14" s="1"/>
      <c r="C14" s="1"/>
      <c r="D14" s="1"/>
      <c r="E14" s="1"/>
      <c r="F14" s="1"/>
      <c r="G14" s="1"/>
    </row>
    <row r="15" ht="27.75" customHeight="1">
      <c r="A15" s="1"/>
      <c r="B15" s="15" t="s">
        <v>6</v>
      </c>
      <c r="C15" s="9"/>
      <c r="D15" s="9"/>
      <c r="E15" s="9"/>
      <c r="F15" s="9"/>
      <c r="G15" s="10"/>
    </row>
    <row r="16" ht="24.0" customHeight="1">
      <c r="A16" s="1"/>
      <c r="B16" s="16"/>
      <c r="C16" s="17" t="s">
        <v>7</v>
      </c>
      <c r="D16" s="10"/>
      <c r="E16" s="18" t="s">
        <v>8</v>
      </c>
      <c r="F16" s="9"/>
      <c r="G16" s="10"/>
    </row>
    <row r="17" ht="24.0" customHeight="1">
      <c r="A17" s="1"/>
      <c r="B17" s="16"/>
      <c r="C17" s="19" t="s">
        <v>9</v>
      </c>
      <c r="D17" s="10"/>
      <c r="E17" s="18" t="s">
        <v>10</v>
      </c>
      <c r="F17" s="9"/>
      <c r="G17" s="10"/>
    </row>
    <row r="18" ht="24.0" customHeight="1">
      <c r="A18" s="1"/>
      <c r="B18" s="16"/>
      <c r="C18" s="17" t="s">
        <v>11</v>
      </c>
      <c r="D18" s="10"/>
      <c r="E18" s="18" t="s">
        <v>12</v>
      </c>
      <c r="F18" s="9"/>
      <c r="G18" s="10"/>
    </row>
    <row r="19" ht="24.0" customHeight="1">
      <c r="A19" s="1"/>
      <c r="B19" s="16"/>
      <c r="C19" s="19" t="s">
        <v>13</v>
      </c>
      <c r="D19" s="10"/>
      <c r="E19" s="18" t="s">
        <v>14</v>
      </c>
      <c r="F19" s="9"/>
      <c r="G19" s="10"/>
    </row>
    <row r="20" ht="24.0" customHeight="1">
      <c r="A20" s="1"/>
      <c r="B20" s="1"/>
      <c r="C20" s="1"/>
      <c r="D20" s="1"/>
      <c r="E20" s="1"/>
      <c r="F20" s="1"/>
      <c r="G20" s="1"/>
    </row>
    <row r="21" ht="24.0" customHeight="1">
      <c r="A21" s="1"/>
      <c r="B21" s="1"/>
      <c r="C21" s="1"/>
      <c r="D21" s="1"/>
      <c r="E21" s="1"/>
      <c r="F21" s="1"/>
      <c r="G21" s="1"/>
    </row>
    <row r="22" ht="9.75" customHeight="1">
      <c r="A22" s="1"/>
      <c r="B22" s="1"/>
      <c r="C22" s="1"/>
      <c r="D22" s="1"/>
      <c r="E22" s="1"/>
      <c r="F22" s="1"/>
      <c r="G22" s="1"/>
    </row>
    <row r="23" ht="27.75" customHeight="1">
      <c r="A23" s="1"/>
      <c r="B23" s="13" t="s">
        <v>15</v>
      </c>
      <c r="C23" s="9"/>
      <c r="D23" s="9"/>
      <c r="E23" s="9"/>
      <c r="F23" s="9"/>
      <c r="G23" s="10"/>
    </row>
    <row r="24" ht="39.75" customHeight="1">
      <c r="A24" s="1"/>
      <c r="B24" s="20" t="s">
        <v>16</v>
      </c>
      <c r="C24" s="10"/>
      <c r="D24" s="21" t="s">
        <v>17</v>
      </c>
      <c r="E24" s="9"/>
      <c r="F24" s="9"/>
      <c r="G24" s="10"/>
    </row>
    <row r="25" ht="39.75" customHeight="1">
      <c r="A25" s="1"/>
      <c r="B25" s="20" t="s">
        <v>18</v>
      </c>
      <c r="C25" s="10"/>
      <c r="D25" s="21" t="s">
        <v>19</v>
      </c>
      <c r="E25" s="9"/>
      <c r="F25" s="9"/>
      <c r="G25" s="10"/>
    </row>
    <row r="26" ht="39.75" customHeight="1">
      <c r="A26" s="1"/>
      <c r="B26" s="20" t="s">
        <v>20</v>
      </c>
      <c r="C26" s="10"/>
      <c r="D26" s="21" t="s">
        <v>21</v>
      </c>
      <c r="E26" s="9"/>
      <c r="F26" s="9"/>
      <c r="G26" s="10"/>
    </row>
    <row r="27" ht="9.75" customHeight="1">
      <c r="A27" s="1"/>
      <c r="B27" s="1"/>
      <c r="C27" s="1"/>
      <c r="D27" s="1"/>
      <c r="E27" s="1"/>
      <c r="F27" s="1"/>
      <c r="G27" s="1"/>
    </row>
    <row r="28" ht="21.75" customHeight="1">
      <c r="A28" s="1"/>
      <c r="B28" s="22" t="s">
        <v>22</v>
      </c>
      <c r="C28" s="9"/>
      <c r="D28" s="9"/>
      <c r="E28" s="9"/>
      <c r="F28" s="9"/>
      <c r="G28" s="10"/>
    </row>
    <row r="29" ht="15.75" customHeight="1">
      <c r="A29" s="1"/>
      <c r="B29" s="1"/>
      <c r="C29" s="1"/>
      <c r="D29" s="1"/>
      <c r="E29" s="1"/>
      <c r="F29" s="1"/>
      <c r="G29" s="1"/>
    </row>
    <row r="30" ht="9.75" customHeight="1">
      <c r="A30" s="1"/>
      <c r="B30" s="1"/>
      <c r="C30" s="1"/>
      <c r="D30" s="1"/>
      <c r="E30" s="1"/>
      <c r="F30" s="1"/>
      <c r="G30" s="1"/>
    </row>
    <row r="31" ht="27.75" customHeight="1">
      <c r="A31" s="1"/>
      <c r="B31" s="13" t="s">
        <v>23</v>
      </c>
      <c r="C31" s="9"/>
      <c r="D31" s="9"/>
      <c r="E31" s="9"/>
      <c r="F31" s="9"/>
      <c r="G31" s="10"/>
    </row>
    <row r="32" ht="27.75" customHeight="1">
      <c r="A32" s="1"/>
      <c r="B32" s="23" t="s">
        <v>24</v>
      </c>
      <c r="C32" s="24"/>
      <c r="D32" s="25" t="s">
        <v>25</v>
      </c>
      <c r="E32" s="26"/>
      <c r="F32" s="26"/>
      <c r="G32" s="24"/>
    </row>
    <row r="33" ht="27.75" customHeight="1">
      <c r="A33" s="1"/>
      <c r="B33" s="27" t="s">
        <v>26</v>
      </c>
      <c r="C33" s="24"/>
      <c r="D33" s="28" t="s">
        <v>27</v>
      </c>
      <c r="E33" s="26"/>
      <c r="F33" s="26"/>
      <c r="G33" s="24"/>
    </row>
    <row r="34" ht="27.75" customHeight="1">
      <c r="A34" s="1"/>
      <c r="B34" s="29" t="s">
        <v>28</v>
      </c>
      <c r="C34" s="24"/>
      <c r="D34" s="30" t="s">
        <v>29</v>
      </c>
      <c r="E34" s="26"/>
      <c r="F34" s="26"/>
      <c r="G34" s="24"/>
    </row>
    <row r="35" ht="9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30">
    <mergeCell ref="B5:G5"/>
    <mergeCell ref="B6:G6"/>
    <mergeCell ref="B9:G9"/>
    <mergeCell ref="B11:G11"/>
    <mergeCell ref="B12:G12"/>
    <mergeCell ref="B13:G13"/>
    <mergeCell ref="B15:G15"/>
    <mergeCell ref="C16:D16"/>
    <mergeCell ref="E16:G16"/>
    <mergeCell ref="C17:D17"/>
    <mergeCell ref="E17:G17"/>
    <mergeCell ref="C18:D18"/>
    <mergeCell ref="E18:G18"/>
    <mergeCell ref="C19:D19"/>
    <mergeCell ref="E19:G19"/>
    <mergeCell ref="B23:G23"/>
    <mergeCell ref="B24:C24"/>
    <mergeCell ref="D24:G24"/>
    <mergeCell ref="B25:C25"/>
    <mergeCell ref="D25:G25"/>
    <mergeCell ref="B26:C26"/>
    <mergeCell ref="B34:C34"/>
    <mergeCell ref="D34:G34"/>
    <mergeCell ref="D26:G26"/>
    <mergeCell ref="B28:G28"/>
    <mergeCell ref="B31:G31"/>
    <mergeCell ref="B32:C32"/>
    <mergeCell ref="D32:G32"/>
    <mergeCell ref="B33:C33"/>
    <mergeCell ref="D33:G33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C42E8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.0"/>
    <col customWidth="1" min="2" max="2" width="12.0"/>
    <col customWidth="1" min="3" max="3" width="20.0"/>
    <col customWidth="1" min="4" max="4" width="16.0"/>
    <col customWidth="1" min="5" max="5" width="18.86"/>
    <col customWidth="1" min="6" max="7" width="14.0"/>
    <col customWidth="1" min="8" max="9" width="18.0"/>
    <col customWidth="1" min="10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  <c r="I1" s="1"/>
    </row>
    <row r="2" ht="4.5" customHeight="1">
      <c r="A2" s="1"/>
      <c r="B2" s="1"/>
      <c r="C2" s="1"/>
      <c r="D2" s="1"/>
      <c r="E2" s="1"/>
      <c r="F2" s="1"/>
      <c r="G2" s="1"/>
      <c r="H2" s="1"/>
      <c r="I2" s="1"/>
    </row>
    <row r="3" ht="7.5" customHeight="1">
      <c r="A3" s="1"/>
      <c r="B3" s="31"/>
      <c r="C3" s="31"/>
      <c r="D3" s="31"/>
      <c r="E3" s="31"/>
      <c r="F3" s="31"/>
      <c r="G3" s="31"/>
      <c r="H3" s="31"/>
      <c r="I3" s="31"/>
    </row>
    <row r="4" ht="45.0" customHeight="1">
      <c r="A4" s="6"/>
      <c r="B4" s="7"/>
      <c r="C4" s="7"/>
      <c r="D4" s="7"/>
      <c r="E4" s="7"/>
      <c r="F4" s="7"/>
      <c r="G4" s="7"/>
      <c r="H4" s="7"/>
      <c r="I4" s="7"/>
    </row>
    <row r="5" ht="31.5" customHeight="1">
      <c r="A5" s="6"/>
      <c r="B5" s="32" t="s">
        <v>30</v>
      </c>
      <c r="C5" s="9"/>
      <c r="D5" s="9"/>
      <c r="E5" s="9"/>
      <c r="F5" s="9"/>
      <c r="G5" s="9"/>
      <c r="H5" s="9"/>
      <c r="I5" s="10"/>
    </row>
    <row r="6" ht="13.5" customHeight="1">
      <c r="A6" s="6"/>
      <c r="B6" s="33" t="s">
        <v>31</v>
      </c>
      <c r="C6" s="9"/>
      <c r="D6" s="9"/>
      <c r="E6" s="9"/>
      <c r="F6" s="9"/>
      <c r="G6" s="9"/>
      <c r="H6" s="9"/>
      <c r="I6" s="10"/>
    </row>
    <row r="7" ht="9.75" customHeight="1">
      <c r="A7" s="1"/>
      <c r="B7" s="1"/>
      <c r="C7" s="1"/>
      <c r="D7" s="1"/>
      <c r="E7" s="1"/>
      <c r="F7" s="1"/>
      <c r="G7" s="1"/>
      <c r="H7" s="1"/>
      <c r="I7" s="1"/>
    </row>
    <row r="8" ht="27.75" customHeight="1">
      <c r="A8" s="1"/>
      <c r="B8" s="15" t="s">
        <v>32</v>
      </c>
      <c r="C8" s="10"/>
      <c r="D8" s="34" t="s">
        <v>33</v>
      </c>
      <c r="E8" s="10"/>
      <c r="F8" s="14" t="s">
        <v>34</v>
      </c>
      <c r="G8" s="10"/>
      <c r="H8" s="35" t="s">
        <v>35</v>
      </c>
      <c r="I8" s="36">
        <v>0.0</v>
      </c>
    </row>
    <row r="9" ht="19.5" customHeight="1">
      <c r="A9" s="1"/>
      <c r="B9" s="1"/>
      <c r="C9" s="1"/>
      <c r="D9" s="1"/>
      <c r="E9" s="1"/>
      <c r="F9" s="1"/>
      <c r="G9" s="1"/>
      <c r="H9" s="1"/>
      <c r="I9" s="1"/>
    </row>
    <row r="10" ht="27.75" customHeight="1">
      <c r="A10" s="1"/>
      <c r="B10" s="15" t="s">
        <v>36</v>
      </c>
      <c r="C10" s="9"/>
      <c r="D10" s="9"/>
      <c r="E10" s="9"/>
      <c r="F10" s="9"/>
      <c r="G10" s="9"/>
      <c r="H10" s="9"/>
      <c r="I10" s="10"/>
    </row>
    <row r="11" ht="31.5" customHeight="1">
      <c r="A11" s="1"/>
      <c r="B11" s="37" t="s">
        <v>37</v>
      </c>
      <c r="C11" s="37" t="s">
        <v>38</v>
      </c>
      <c r="D11" s="37" t="s">
        <v>39</v>
      </c>
      <c r="E11" s="37" t="s">
        <v>40</v>
      </c>
      <c r="F11" s="37" t="s">
        <v>41</v>
      </c>
      <c r="G11" s="37" t="s">
        <v>42</v>
      </c>
      <c r="H11" s="37" t="s">
        <v>43</v>
      </c>
      <c r="I11" s="37" t="s">
        <v>44</v>
      </c>
    </row>
    <row r="12" ht="18.0" customHeight="1">
      <c r="A12" s="1"/>
      <c r="B12" s="38">
        <v>1.0</v>
      </c>
      <c r="C12" s="39"/>
      <c r="D12" s="40"/>
      <c r="E12" s="41"/>
      <c r="F12" s="41"/>
      <c r="G12" s="42">
        <v>0.0</v>
      </c>
      <c r="H12" s="43"/>
      <c r="I12" s="44"/>
    </row>
    <row r="13" ht="18.0" customHeight="1">
      <c r="A13" s="1"/>
      <c r="B13" s="38">
        <v>2.0</v>
      </c>
      <c r="C13" s="45"/>
      <c r="D13" s="46"/>
      <c r="E13" s="41"/>
      <c r="F13" s="41"/>
      <c r="G13" s="47">
        <v>0.0</v>
      </c>
      <c r="H13" s="48"/>
      <c r="I13" s="49"/>
    </row>
    <row r="14" ht="18.0" customHeight="1">
      <c r="A14" s="1"/>
      <c r="B14" s="38">
        <v>3.0</v>
      </c>
      <c r="C14" s="39"/>
      <c r="D14" s="40"/>
      <c r="E14" s="41"/>
      <c r="F14" s="41"/>
      <c r="G14" s="42">
        <v>0.0</v>
      </c>
      <c r="H14" s="43"/>
      <c r="I14" s="44"/>
    </row>
    <row r="15" ht="18.0" customHeight="1">
      <c r="A15" s="1"/>
      <c r="B15" s="38">
        <v>4.0</v>
      </c>
      <c r="C15" s="45"/>
      <c r="D15" s="46"/>
      <c r="E15" s="41"/>
      <c r="F15" s="41"/>
      <c r="G15" s="47">
        <v>0.0</v>
      </c>
      <c r="H15" s="48"/>
      <c r="I15" s="49"/>
    </row>
    <row r="16" ht="18.0" customHeight="1">
      <c r="A16" s="1"/>
      <c r="B16" s="38">
        <v>5.0</v>
      </c>
      <c r="C16" s="43"/>
      <c r="D16" s="40"/>
      <c r="E16" s="50"/>
      <c r="F16" s="50"/>
      <c r="G16" s="51">
        <v>0.0</v>
      </c>
      <c r="H16" s="43"/>
      <c r="I16" s="44"/>
    </row>
    <row r="17" ht="18.0" customHeight="1">
      <c r="A17" s="1"/>
      <c r="B17" s="38">
        <v>6.0</v>
      </c>
      <c r="C17" s="48"/>
      <c r="D17" s="46"/>
      <c r="E17" s="50"/>
      <c r="F17" s="50"/>
      <c r="G17" s="52">
        <v>0.0</v>
      </c>
      <c r="H17" s="48"/>
      <c r="I17" s="49"/>
    </row>
    <row r="18" ht="18.0" customHeight="1">
      <c r="A18" s="1"/>
      <c r="B18" s="38">
        <v>7.0</v>
      </c>
      <c r="C18" s="43"/>
      <c r="D18" s="40"/>
      <c r="E18" s="50"/>
      <c r="F18" s="50"/>
      <c r="G18" s="51">
        <v>0.0</v>
      </c>
      <c r="H18" s="43"/>
      <c r="I18" s="44"/>
    </row>
    <row r="19" ht="18.0" customHeight="1">
      <c r="A19" s="1"/>
      <c r="B19" s="38">
        <v>8.0</v>
      </c>
      <c r="C19" s="48"/>
      <c r="D19" s="46"/>
      <c r="E19" s="50"/>
      <c r="F19" s="50"/>
      <c r="G19" s="52">
        <v>0.0</v>
      </c>
      <c r="H19" s="48"/>
      <c r="I19" s="49"/>
    </row>
    <row r="20" ht="18.0" customHeight="1">
      <c r="A20" s="1"/>
      <c r="B20" s="38">
        <v>9.0</v>
      </c>
      <c r="C20" s="43"/>
      <c r="D20" s="40"/>
      <c r="E20" s="50"/>
      <c r="F20" s="50"/>
      <c r="G20" s="51">
        <v>0.0</v>
      </c>
      <c r="H20" s="43"/>
      <c r="I20" s="44"/>
    </row>
    <row r="21" ht="18.0" customHeight="1">
      <c r="A21" s="1"/>
      <c r="B21" s="38">
        <v>10.0</v>
      </c>
      <c r="C21" s="48"/>
      <c r="D21" s="46"/>
      <c r="E21" s="50"/>
      <c r="F21" s="50"/>
      <c r="G21" s="52">
        <v>0.0</v>
      </c>
      <c r="H21" s="48"/>
      <c r="I21" s="49"/>
    </row>
    <row r="22" ht="18.0" customHeight="1">
      <c r="A22" s="1"/>
      <c r="B22" s="38">
        <v>11.0</v>
      </c>
      <c r="C22" s="43"/>
      <c r="D22" s="40"/>
      <c r="E22" s="50"/>
      <c r="F22" s="50"/>
      <c r="G22" s="51">
        <v>0.0</v>
      </c>
      <c r="H22" s="43"/>
      <c r="I22" s="44"/>
    </row>
    <row r="23" ht="18.0" customHeight="1">
      <c r="A23" s="1"/>
      <c r="B23" s="38">
        <v>12.0</v>
      </c>
      <c r="C23" s="48"/>
      <c r="D23" s="46"/>
      <c r="E23" s="50"/>
      <c r="F23" s="50"/>
      <c r="G23" s="52">
        <v>0.0</v>
      </c>
      <c r="H23" s="48"/>
      <c r="I23" s="49"/>
    </row>
    <row r="24" ht="18.0" customHeight="1">
      <c r="A24" s="1"/>
      <c r="B24" s="38">
        <v>13.0</v>
      </c>
      <c r="C24" s="43"/>
      <c r="D24" s="40"/>
      <c r="E24" s="50"/>
      <c r="F24" s="50"/>
      <c r="G24" s="51">
        <v>0.0</v>
      </c>
      <c r="H24" s="43"/>
      <c r="I24" s="44"/>
    </row>
    <row r="25" ht="18.0" customHeight="1">
      <c r="A25" s="1"/>
      <c r="B25" s="38">
        <v>14.0</v>
      </c>
      <c r="C25" s="48"/>
      <c r="D25" s="46"/>
      <c r="E25" s="50"/>
      <c r="F25" s="50"/>
      <c r="G25" s="52">
        <v>0.0</v>
      </c>
      <c r="H25" s="48"/>
      <c r="I25" s="49"/>
    </row>
    <row r="26" ht="18.0" customHeight="1">
      <c r="A26" s="1"/>
      <c r="B26" s="38">
        <v>15.0</v>
      </c>
      <c r="C26" s="43"/>
      <c r="D26" s="40"/>
      <c r="E26" s="50"/>
      <c r="F26" s="50"/>
      <c r="G26" s="51">
        <v>0.0</v>
      </c>
      <c r="H26" s="43"/>
      <c r="I26" s="44"/>
    </row>
    <row r="27" ht="18.0" customHeight="1">
      <c r="A27" s="1"/>
      <c r="B27" s="38">
        <v>16.0</v>
      </c>
      <c r="C27" s="48"/>
      <c r="D27" s="46"/>
      <c r="E27" s="50"/>
      <c r="F27" s="50"/>
      <c r="G27" s="52">
        <v>0.0</v>
      </c>
      <c r="H27" s="48"/>
      <c r="I27" s="49"/>
    </row>
    <row r="28" ht="18.0" customHeight="1">
      <c r="A28" s="1"/>
      <c r="B28" s="38">
        <v>17.0</v>
      </c>
      <c r="C28" s="43"/>
      <c r="D28" s="40"/>
      <c r="E28" s="50"/>
      <c r="F28" s="50"/>
      <c r="G28" s="51">
        <v>0.0</v>
      </c>
      <c r="H28" s="43"/>
      <c r="I28" s="44"/>
    </row>
    <row r="29" ht="18.0" customHeight="1">
      <c r="A29" s="1"/>
      <c r="B29" s="38">
        <v>18.0</v>
      </c>
      <c r="C29" s="48"/>
      <c r="D29" s="46"/>
      <c r="E29" s="50"/>
      <c r="F29" s="50"/>
      <c r="G29" s="52">
        <v>0.0</v>
      </c>
      <c r="H29" s="48"/>
      <c r="I29" s="49"/>
    </row>
    <row r="30" ht="18.0" customHeight="1">
      <c r="A30" s="1"/>
      <c r="B30" s="38">
        <v>19.0</v>
      </c>
      <c r="C30" s="43"/>
      <c r="D30" s="40"/>
      <c r="E30" s="50"/>
      <c r="F30" s="50"/>
      <c r="G30" s="51">
        <v>0.0</v>
      </c>
      <c r="H30" s="43"/>
      <c r="I30" s="44"/>
    </row>
    <row r="31" ht="18.0" customHeight="1">
      <c r="A31" s="1"/>
      <c r="B31" s="38">
        <v>20.0</v>
      </c>
      <c r="C31" s="48"/>
      <c r="D31" s="46"/>
      <c r="E31" s="50"/>
      <c r="F31" s="50"/>
      <c r="G31" s="52">
        <v>0.0</v>
      </c>
      <c r="H31" s="48"/>
      <c r="I31" s="49"/>
    </row>
    <row r="32" ht="18.0" customHeight="1">
      <c r="A32" s="1"/>
      <c r="B32" s="38">
        <v>21.0</v>
      </c>
      <c r="C32" s="43"/>
      <c r="D32" s="40"/>
      <c r="E32" s="50"/>
      <c r="F32" s="50"/>
      <c r="G32" s="51">
        <v>0.0</v>
      </c>
      <c r="H32" s="43"/>
      <c r="I32" s="44"/>
    </row>
    <row r="33" ht="18.0" customHeight="1">
      <c r="A33" s="1"/>
      <c r="B33" s="38">
        <v>22.0</v>
      </c>
      <c r="C33" s="48"/>
      <c r="D33" s="46"/>
      <c r="E33" s="50"/>
      <c r="F33" s="50"/>
      <c r="G33" s="52">
        <v>0.0</v>
      </c>
      <c r="H33" s="48"/>
      <c r="I33" s="49"/>
    </row>
    <row r="34" ht="18.0" customHeight="1">
      <c r="A34" s="1"/>
      <c r="B34" s="38">
        <v>23.0</v>
      </c>
      <c r="C34" s="43"/>
      <c r="D34" s="40"/>
      <c r="E34" s="50"/>
      <c r="F34" s="50"/>
      <c r="G34" s="51">
        <v>0.0</v>
      </c>
      <c r="H34" s="43"/>
      <c r="I34" s="44"/>
    </row>
    <row r="35" ht="18.0" customHeight="1">
      <c r="A35" s="1"/>
      <c r="B35" s="38">
        <v>24.0</v>
      </c>
      <c r="C35" s="48"/>
      <c r="D35" s="46"/>
      <c r="E35" s="50"/>
      <c r="F35" s="50"/>
      <c r="G35" s="52">
        <v>0.0</v>
      </c>
      <c r="H35" s="48"/>
      <c r="I35" s="49"/>
    </row>
    <row r="36" ht="18.0" customHeight="1">
      <c r="A36" s="1"/>
      <c r="B36" s="38">
        <v>25.0</v>
      </c>
      <c r="C36" s="43"/>
      <c r="D36" s="40"/>
      <c r="E36" s="50"/>
      <c r="F36" s="50"/>
      <c r="G36" s="51">
        <v>0.0</v>
      </c>
      <c r="H36" s="43"/>
      <c r="I36" s="44"/>
    </row>
    <row r="37" ht="18.0" customHeight="1">
      <c r="A37" s="1"/>
      <c r="B37" s="38">
        <v>26.0</v>
      </c>
      <c r="C37" s="48"/>
      <c r="D37" s="46"/>
      <c r="E37" s="50"/>
      <c r="F37" s="50"/>
      <c r="G37" s="52">
        <v>0.0</v>
      </c>
      <c r="H37" s="48"/>
      <c r="I37" s="49"/>
    </row>
    <row r="38" ht="18.0" customHeight="1">
      <c r="A38" s="1"/>
      <c r="B38" s="38">
        <v>27.0</v>
      </c>
      <c r="C38" s="43"/>
      <c r="D38" s="40"/>
      <c r="E38" s="50"/>
      <c r="F38" s="50"/>
      <c r="G38" s="51">
        <v>0.0</v>
      </c>
      <c r="H38" s="43"/>
      <c r="I38" s="44"/>
    </row>
    <row r="39" ht="18.0" customHeight="1">
      <c r="A39" s="1"/>
      <c r="B39" s="38">
        <v>28.0</v>
      </c>
      <c r="C39" s="48"/>
      <c r="D39" s="46"/>
      <c r="E39" s="50"/>
      <c r="F39" s="50"/>
      <c r="G39" s="52">
        <v>0.0</v>
      </c>
      <c r="H39" s="48"/>
      <c r="I39" s="49"/>
    </row>
    <row r="40" ht="18.0" customHeight="1">
      <c r="A40" s="1"/>
      <c r="B40" s="38">
        <v>29.0</v>
      </c>
      <c r="C40" s="43"/>
      <c r="D40" s="40"/>
      <c r="E40" s="50"/>
      <c r="F40" s="50"/>
      <c r="G40" s="51">
        <v>0.0</v>
      </c>
      <c r="H40" s="43"/>
      <c r="I40" s="44"/>
    </row>
    <row r="41" ht="18.0" customHeight="1">
      <c r="A41" s="1"/>
      <c r="B41" s="38">
        <v>30.0</v>
      </c>
      <c r="C41" s="48"/>
      <c r="D41" s="46"/>
      <c r="E41" s="50"/>
      <c r="F41" s="50"/>
      <c r="G41" s="52">
        <v>0.0</v>
      </c>
      <c r="H41" s="48"/>
      <c r="I41" s="49"/>
    </row>
    <row r="42" ht="18.0" customHeight="1">
      <c r="A42" s="1"/>
      <c r="B42" s="38">
        <v>31.0</v>
      </c>
      <c r="C42" s="43"/>
      <c r="D42" s="40"/>
      <c r="E42" s="50"/>
      <c r="F42" s="50"/>
      <c r="G42" s="51">
        <v>0.0</v>
      </c>
      <c r="H42" s="43"/>
      <c r="I42" s="44"/>
    </row>
    <row r="43" ht="18.0" customHeight="1">
      <c r="A43" s="1"/>
      <c r="B43" s="38">
        <v>32.0</v>
      </c>
      <c r="C43" s="48"/>
      <c r="D43" s="46"/>
      <c r="E43" s="50"/>
      <c r="F43" s="50"/>
      <c r="G43" s="52">
        <v>0.0</v>
      </c>
      <c r="H43" s="48"/>
      <c r="I43" s="49"/>
    </row>
    <row r="44" ht="18.0" customHeight="1">
      <c r="A44" s="1"/>
      <c r="B44" s="38">
        <v>33.0</v>
      </c>
      <c r="C44" s="43"/>
      <c r="D44" s="40"/>
      <c r="E44" s="50"/>
      <c r="F44" s="50"/>
      <c r="G44" s="51">
        <v>0.0</v>
      </c>
      <c r="H44" s="43"/>
      <c r="I44" s="44"/>
    </row>
    <row r="45" ht="18.0" customHeight="1">
      <c r="A45" s="1"/>
      <c r="B45" s="38">
        <v>34.0</v>
      </c>
      <c r="C45" s="48"/>
      <c r="D45" s="46"/>
      <c r="E45" s="50"/>
      <c r="F45" s="50"/>
      <c r="G45" s="52">
        <v>0.0</v>
      </c>
      <c r="H45" s="48"/>
      <c r="I45" s="49"/>
    </row>
    <row r="46" ht="18.0" customHeight="1">
      <c r="A46" s="1"/>
      <c r="B46" s="38">
        <v>35.0</v>
      </c>
      <c r="C46" s="43"/>
      <c r="D46" s="40"/>
      <c r="E46" s="50"/>
      <c r="F46" s="50"/>
      <c r="G46" s="51">
        <v>0.0</v>
      </c>
      <c r="H46" s="43"/>
      <c r="I46" s="44"/>
    </row>
    <row r="47" ht="18.0" customHeight="1">
      <c r="A47" s="1"/>
      <c r="B47" s="38">
        <v>36.0</v>
      </c>
      <c r="C47" s="48"/>
      <c r="D47" s="46"/>
      <c r="E47" s="50"/>
      <c r="F47" s="50"/>
      <c r="G47" s="52">
        <v>0.0</v>
      </c>
      <c r="H47" s="48"/>
      <c r="I47" s="49"/>
    </row>
    <row r="48" ht="18.0" customHeight="1">
      <c r="A48" s="1"/>
      <c r="B48" s="38">
        <v>37.0</v>
      </c>
      <c r="C48" s="43"/>
      <c r="D48" s="40"/>
      <c r="E48" s="50"/>
      <c r="F48" s="50"/>
      <c r="G48" s="51">
        <v>0.0</v>
      </c>
      <c r="H48" s="43"/>
      <c r="I48" s="44"/>
    </row>
    <row r="49" ht="18.0" customHeight="1">
      <c r="A49" s="1"/>
      <c r="B49" s="38">
        <v>38.0</v>
      </c>
      <c r="C49" s="48"/>
      <c r="D49" s="46"/>
      <c r="E49" s="50"/>
      <c r="F49" s="50"/>
      <c r="G49" s="52">
        <v>0.0</v>
      </c>
      <c r="H49" s="48"/>
      <c r="I49" s="49"/>
    </row>
    <row r="50" ht="18.0" customHeight="1">
      <c r="A50" s="1"/>
      <c r="B50" s="38">
        <v>39.0</v>
      </c>
      <c r="C50" s="43"/>
      <c r="D50" s="40"/>
      <c r="E50" s="50"/>
      <c r="F50" s="50"/>
      <c r="G50" s="51">
        <v>0.0</v>
      </c>
      <c r="H50" s="43"/>
      <c r="I50" s="44"/>
    </row>
    <row r="51" ht="18.0" customHeight="1">
      <c r="A51" s="1"/>
      <c r="B51" s="38">
        <v>40.0</v>
      </c>
      <c r="C51" s="48"/>
      <c r="D51" s="46"/>
      <c r="E51" s="50"/>
      <c r="F51" s="50"/>
      <c r="G51" s="52">
        <v>0.0</v>
      </c>
      <c r="H51" s="48"/>
      <c r="I51" s="49"/>
    </row>
    <row r="52" ht="18.0" customHeight="1">
      <c r="A52" s="1"/>
      <c r="B52" s="38">
        <v>41.0</v>
      </c>
      <c r="C52" s="43"/>
      <c r="D52" s="40"/>
      <c r="E52" s="50"/>
      <c r="F52" s="50"/>
      <c r="G52" s="51">
        <v>0.0</v>
      </c>
      <c r="H52" s="43"/>
      <c r="I52" s="44"/>
    </row>
    <row r="53" ht="18.0" customHeight="1">
      <c r="A53" s="1"/>
      <c r="B53" s="38">
        <v>42.0</v>
      </c>
      <c r="C53" s="48"/>
      <c r="D53" s="46"/>
      <c r="E53" s="50"/>
      <c r="F53" s="50"/>
      <c r="G53" s="52">
        <v>0.0</v>
      </c>
      <c r="H53" s="48"/>
      <c r="I53" s="49"/>
    </row>
    <row r="54" ht="18.0" customHeight="1">
      <c r="A54" s="1"/>
      <c r="B54" s="38">
        <v>43.0</v>
      </c>
      <c r="C54" s="43"/>
      <c r="D54" s="40"/>
      <c r="E54" s="50"/>
      <c r="F54" s="50"/>
      <c r="G54" s="51">
        <v>0.0</v>
      </c>
      <c r="H54" s="43"/>
      <c r="I54" s="44"/>
    </row>
    <row r="55" ht="18.0" customHeight="1">
      <c r="A55" s="1"/>
      <c r="B55" s="38">
        <v>44.0</v>
      </c>
      <c r="C55" s="48"/>
      <c r="D55" s="46"/>
      <c r="E55" s="50"/>
      <c r="F55" s="50"/>
      <c r="G55" s="52">
        <v>0.0</v>
      </c>
      <c r="H55" s="48"/>
      <c r="I55" s="49"/>
    </row>
    <row r="56" ht="18.0" customHeight="1">
      <c r="A56" s="1"/>
      <c r="B56" s="38">
        <v>45.0</v>
      </c>
      <c r="C56" s="43"/>
      <c r="D56" s="40"/>
      <c r="E56" s="50"/>
      <c r="F56" s="50"/>
      <c r="G56" s="51">
        <v>0.0</v>
      </c>
      <c r="H56" s="43"/>
      <c r="I56" s="44"/>
    </row>
    <row r="57" ht="18.0" customHeight="1">
      <c r="A57" s="1"/>
      <c r="B57" s="38">
        <v>46.0</v>
      </c>
      <c r="C57" s="48"/>
      <c r="D57" s="46"/>
      <c r="E57" s="50"/>
      <c r="F57" s="50"/>
      <c r="G57" s="52">
        <v>0.0</v>
      </c>
      <c r="H57" s="48"/>
      <c r="I57" s="49"/>
    </row>
    <row r="58" ht="18.0" customHeight="1">
      <c r="A58" s="1"/>
      <c r="B58" s="38">
        <v>47.0</v>
      </c>
      <c r="C58" s="43"/>
      <c r="D58" s="40"/>
      <c r="E58" s="50"/>
      <c r="F58" s="50"/>
      <c r="G58" s="51">
        <v>0.0</v>
      </c>
      <c r="H58" s="43"/>
      <c r="I58" s="44"/>
    </row>
    <row r="59" ht="18.0" customHeight="1">
      <c r="A59" s="1"/>
      <c r="B59" s="38">
        <v>48.0</v>
      </c>
      <c r="C59" s="48"/>
      <c r="D59" s="46"/>
      <c r="E59" s="50"/>
      <c r="F59" s="50"/>
      <c r="G59" s="52">
        <v>0.0</v>
      </c>
      <c r="H59" s="48"/>
      <c r="I59" s="49"/>
    </row>
    <row r="60" ht="18.0" customHeight="1">
      <c r="A60" s="1"/>
      <c r="B60" s="38">
        <v>49.0</v>
      </c>
      <c r="C60" s="43"/>
      <c r="D60" s="40"/>
      <c r="E60" s="50"/>
      <c r="F60" s="50"/>
      <c r="G60" s="51">
        <v>0.0</v>
      </c>
      <c r="H60" s="43"/>
      <c r="I60" s="44"/>
    </row>
    <row r="61" ht="18.0" customHeight="1">
      <c r="A61" s="1"/>
      <c r="B61" s="38">
        <v>50.0</v>
      </c>
      <c r="C61" s="48"/>
      <c r="D61" s="46"/>
      <c r="E61" s="50"/>
      <c r="F61" s="50"/>
      <c r="G61" s="52">
        <v>0.0</v>
      </c>
      <c r="H61" s="48"/>
      <c r="I61" s="49"/>
    </row>
    <row r="62" ht="24.0" customHeight="1">
      <c r="A62" s="1"/>
      <c r="B62" s="53" t="s">
        <v>45</v>
      </c>
      <c r="C62" s="54"/>
      <c r="D62" s="54"/>
      <c r="E62" s="54"/>
      <c r="F62" s="55"/>
      <c r="G62" s="56">
        <f>SUM(G12:G61)</f>
        <v>0</v>
      </c>
      <c r="H62" s="57"/>
      <c r="I62" s="55"/>
    </row>
    <row r="63" ht="21.75" customHeight="1">
      <c r="A63" s="1"/>
      <c r="B63" s="58" t="s">
        <v>46</v>
      </c>
      <c r="C63" s="9"/>
      <c r="D63" s="9"/>
      <c r="E63" s="9"/>
      <c r="F63" s="10"/>
      <c r="G63" s="59">
        <f>I8-G62</f>
        <v>0</v>
      </c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</row>
    <row r="65" ht="21.75" customHeight="1">
      <c r="A65" s="1"/>
      <c r="B65" s="19" t="s">
        <v>47</v>
      </c>
      <c r="C65" s="9"/>
      <c r="D65" s="9"/>
      <c r="E65" s="9"/>
      <c r="F65" s="9"/>
      <c r="G65" s="9"/>
      <c r="H65" s="9"/>
      <c r="I65" s="10"/>
    </row>
    <row r="66" ht="49.5" customHeight="1">
      <c r="A66" s="1"/>
      <c r="B66" s="60" t="s">
        <v>48</v>
      </c>
      <c r="C66" s="9"/>
      <c r="D66" s="9"/>
      <c r="E66" s="9"/>
      <c r="F66" s="9"/>
      <c r="G66" s="9"/>
      <c r="H66" s="9"/>
      <c r="I66" s="10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</row>
    <row r="68" ht="21.75" customHeight="1">
      <c r="A68" s="1"/>
      <c r="B68" s="61" t="s">
        <v>49</v>
      </c>
      <c r="C68" s="9"/>
      <c r="D68" s="9"/>
      <c r="E68" s="9"/>
      <c r="F68" s="9"/>
      <c r="G68" s="9"/>
      <c r="H68" s="9"/>
      <c r="I68" s="10"/>
    </row>
    <row r="69" ht="19.5" customHeight="1">
      <c r="A69" s="1"/>
      <c r="B69" s="62" t="s">
        <v>50</v>
      </c>
      <c r="C69" s="24"/>
      <c r="D69" s="63" t="s">
        <v>51</v>
      </c>
      <c r="E69" s="26"/>
      <c r="F69" s="26"/>
      <c r="G69" s="26"/>
      <c r="H69" s="26"/>
      <c r="I69" s="24"/>
    </row>
    <row r="70" ht="19.5" customHeight="1">
      <c r="A70" s="1"/>
      <c r="B70" s="64" t="s">
        <v>52</v>
      </c>
      <c r="C70" s="24"/>
      <c r="D70" s="65" t="s">
        <v>53</v>
      </c>
      <c r="E70" s="26"/>
      <c r="F70" s="26"/>
      <c r="G70" s="26"/>
      <c r="H70" s="26"/>
      <c r="I70" s="24"/>
    </row>
    <row r="71" ht="19.5" customHeight="1">
      <c r="A71" s="1"/>
      <c r="B71" s="66" t="s">
        <v>54</v>
      </c>
      <c r="C71" s="24"/>
      <c r="D71" s="67" t="s">
        <v>55</v>
      </c>
      <c r="E71" s="26"/>
      <c r="F71" s="26"/>
      <c r="G71" s="26"/>
      <c r="H71" s="26"/>
      <c r="I71" s="24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</row>
  </sheetData>
  <mergeCells count="19">
    <mergeCell ref="B5:I5"/>
    <mergeCell ref="B6:I6"/>
    <mergeCell ref="B8:C8"/>
    <mergeCell ref="D8:E8"/>
    <mergeCell ref="F8:G8"/>
    <mergeCell ref="B10:I10"/>
    <mergeCell ref="H62:I62"/>
    <mergeCell ref="B69:C69"/>
    <mergeCell ref="B70:C70"/>
    <mergeCell ref="B71:C71"/>
    <mergeCell ref="D70:I70"/>
    <mergeCell ref="D71:I71"/>
    <mergeCell ref="B62:F62"/>
    <mergeCell ref="B63:F63"/>
    <mergeCell ref="H63:I63"/>
    <mergeCell ref="B65:I65"/>
    <mergeCell ref="B66:I66"/>
    <mergeCell ref="B68:I68"/>
    <mergeCell ref="D69:I69"/>
  </mergeCells>
  <dataValidations>
    <dataValidation type="list" allowBlank="1" showInputMessage="1" showErrorMessage="1" prompt="Prioridad del gasto - Esencial = no puedes dejar de pagar | Deseable = mejora tu vida | Prescindible = puedes eliminar" sqref="F12:F61">
      <formula1>"Esencial,Deseable,Prescindible"</formula1>
    </dataValidation>
    <dataValidation type="list" allowBlank="1" showInputMessage="1" showErrorMessage="1" prompt="Tipo de gasto - Selecciona la categoría que corresponde a este gasto." sqref="E12:E61">
      <formula1>"Vivienda,Alimentación,Transporte,Salud,Educación,Entretenimiento,Ropa y calzado,Tecnología,Servicios básicos,Deudas / Créditos,Ahorro / Inversión,Otros"</formula1>
    </dataValidation>
  </dataValidations>
  <printOptions/>
  <pageMargins bottom="1.0" footer="0.0" header="0.0" left="0.75" right="0.75" top="1.0"/>
  <pageSetup paperSize="9" orientation="portrait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CA8F7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.0"/>
    <col customWidth="1" min="2" max="2" width="21.29"/>
    <col customWidth="1" min="3" max="3" width="28.0"/>
    <col customWidth="1" min="4" max="6" width="16.0"/>
    <col customWidth="1" min="7" max="7" width="27.14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</row>
    <row r="2" ht="6.0" customHeight="1">
      <c r="A2" s="1"/>
      <c r="B2" s="1"/>
      <c r="C2" s="1"/>
      <c r="D2" s="1"/>
      <c r="E2" s="1"/>
      <c r="F2" s="1"/>
      <c r="G2" s="1"/>
    </row>
    <row r="3" ht="7.5" customHeight="1">
      <c r="A3" s="1"/>
      <c r="B3" s="31"/>
      <c r="C3" s="31"/>
      <c r="D3" s="31"/>
      <c r="E3" s="31"/>
      <c r="F3" s="31"/>
      <c r="G3" s="31"/>
    </row>
    <row r="4" ht="45.0" customHeight="1">
      <c r="A4" s="6"/>
      <c r="B4" s="7"/>
      <c r="C4" s="7"/>
      <c r="D4" s="7"/>
      <c r="E4" s="7"/>
      <c r="F4" s="7"/>
      <c r="G4" s="7"/>
    </row>
    <row r="5" ht="31.5" customHeight="1">
      <c r="A5" s="6"/>
      <c r="B5" s="32" t="s">
        <v>56</v>
      </c>
      <c r="C5" s="9"/>
      <c r="D5" s="9"/>
      <c r="E5" s="9"/>
      <c r="F5" s="9"/>
      <c r="G5" s="10"/>
    </row>
    <row r="6" ht="13.5" customHeight="1">
      <c r="A6" s="6"/>
      <c r="B6" s="33" t="s">
        <v>57</v>
      </c>
      <c r="C6" s="9"/>
      <c r="D6" s="9"/>
      <c r="E6" s="9"/>
      <c r="F6" s="9"/>
      <c r="G6" s="10"/>
    </row>
    <row r="7">
      <c r="A7" s="1"/>
      <c r="B7" s="1"/>
      <c r="C7" s="1"/>
      <c r="D7" s="1"/>
      <c r="E7" s="1"/>
      <c r="F7" s="1"/>
      <c r="G7" s="1"/>
    </row>
    <row r="8" ht="27.75" customHeight="1">
      <c r="A8" s="1"/>
      <c r="B8" s="15" t="s">
        <v>58</v>
      </c>
      <c r="C8" s="9"/>
      <c r="D8" s="9"/>
      <c r="E8" s="9"/>
      <c r="F8" s="9"/>
      <c r="G8" s="10"/>
    </row>
    <row r="9" ht="31.5" customHeight="1">
      <c r="A9" s="1"/>
      <c r="B9" s="68" t="s">
        <v>40</v>
      </c>
      <c r="C9" s="68" t="s">
        <v>59</v>
      </c>
      <c r="D9" s="68" t="s">
        <v>60</v>
      </c>
      <c r="E9" s="68" t="s">
        <v>61</v>
      </c>
      <c r="F9" s="68" t="s">
        <v>62</v>
      </c>
      <c r="G9" s="37" t="s">
        <v>63</v>
      </c>
    </row>
    <row r="10" ht="21.75" customHeight="1">
      <c r="A10" s="1"/>
      <c r="B10" s="69" t="s">
        <v>64</v>
      </c>
      <c r="C10" s="51">
        <f>IFERROR(SUMIF('Registro de Gastos'!E12:E61,"Vivienda",'Registro de Gastos'!G12:G61),0)</f>
        <v>0</v>
      </c>
      <c r="D10" s="70">
        <f>IFERROR(C10/SUM(C10:C21),0)</f>
        <v>0</v>
      </c>
      <c r="E10" s="71">
        <f>IFERROR(COUNTIF('Registro de Gastos'!E12:E61,"Vivienda"),0)</f>
        <v>0</v>
      </c>
      <c r="F10" s="51">
        <f t="shared" ref="F10:F21" si="1">IFERROR(C10/E10,0)</f>
        <v>0</v>
      </c>
      <c r="G10" s="72" t="str">
        <f t="shared" ref="G10:G21" si="2">IF(C10=0,"Sin gastos",IF(D10&gt;0.3,"⚠️ Alto - Revisar",IF(D10&gt;0.15,"🔶 Moderado","✅ Bajo")))</f>
        <v>Sin gastos</v>
      </c>
    </row>
    <row r="11" ht="21.75" customHeight="1">
      <c r="A11" s="1"/>
      <c r="B11" s="73" t="s">
        <v>65</v>
      </c>
      <c r="C11" s="51">
        <f>IFERROR(SUMIF('Registro de Gastos'!E12:E61,"Alimentación",'Registro de Gastos'!G12:G61),0)</f>
        <v>0</v>
      </c>
      <c r="D11" s="70">
        <f>IFERROR(C11/SUM(C10:C21),0)</f>
        <v>0</v>
      </c>
      <c r="E11" s="71">
        <f>IFERROR(COUNTIF('Registro de Gastos'!E12:E61,"Alimentación"),0)</f>
        <v>0</v>
      </c>
      <c r="F11" s="51">
        <f t="shared" si="1"/>
        <v>0</v>
      </c>
      <c r="G11" s="74" t="str">
        <f t="shared" si="2"/>
        <v>Sin gastos</v>
      </c>
    </row>
    <row r="12" ht="21.75" customHeight="1">
      <c r="A12" s="1"/>
      <c r="B12" s="75" t="s">
        <v>66</v>
      </c>
      <c r="C12" s="51">
        <f>IFERROR(SUMIF('Registro de Gastos'!E12:E61,"Transporte",'Registro de Gastos'!G12:G61),0)</f>
        <v>0</v>
      </c>
      <c r="D12" s="70">
        <f>IFERROR(C12/SUM(C10:C21),0)</f>
        <v>0</v>
      </c>
      <c r="E12" s="71">
        <f>IFERROR(COUNTIF('Registro de Gastos'!E12:E61,"Transporte"),0)</f>
        <v>0</v>
      </c>
      <c r="F12" s="51">
        <f t="shared" si="1"/>
        <v>0</v>
      </c>
      <c r="G12" s="76" t="str">
        <f t="shared" si="2"/>
        <v>Sin gastos</v>
      </c>
    </row>
    <row r="13" ht="21.75" customHeight="1">
      <c r="A13" s="1"/>
      <c r="B13" s="77" t="s">
        <v>67</v>
      </c>
      <c r="C13" s="51">
        <f>IFERROR(SUMIF('Registro de Gastos'!E12:E61,"Salud",'Registro de Gastos'!G12:G61),0)</f>
        <v>0</v>
      </c>
      <c r="D13" s="70">
        <f>IFERROR(C13/SUM(C10:C21),0)</f>
        <v>0</v>
      </c>
      <c r="E13" s="71">
        <f>IFERROR(COUNTIF('Registro de Gastos'!E12:E61,"Salud"),0)</f>
        <v>0</v>
      </c>
      <c r="F13" s="51">
        <f t="shared" si="1"/>
        <v>0</v>
      </c>
      <c r="G13" s="78" t="str">
        <f t="shared" si="2"/>
        <v>Sin gastos</v>
      </c>
    </row>
    <row r="14" ht="21.75" customHeight="1">
      <c r="A14" s="1"/>
      <c r="B14" s="79" t="s">
        <v>68</v>
      </c>
      <c r="C14" s="51">
        <f>IFERROR(SUMIF('Registro de Gastos'!E12:E61,"Educación",'Registro de Gastos'!G12:G61),0)</f>
        <v>0</v>
      </c>
      <c r="D14" s="70">
        <f>IFERROR(C14/SUM(C10:C21),0)</f>
        <v>0</v>
      </c>
      <c r="E14" s="71">
        <f>IFERROR(COUNTIF('Registro de Gastos'!E12:E61,"Educación"),0)</f>
        <v>0</v>
      </c>
      <c r="F14" s="51">
        <f t="shared" si="1"/>
        <v>0</v>
      </c>
      <c r="G14" s="80" t="str">
        <f t="shared" si="2"/>
        <v>Sin gastos</v>
      </c>
    </row>
    <row r="15" ht="21.75" customHeight="1">
      <c r="A15" s="1"/>
      <c r="B15" s="81" t="s">
        <v>69</v>
      </c>
      <c r="C15" s="51">
        <f>IFERROR(SUMIF('Registro de Gastos'!E12:E61,"Entretenimiento",'Registro de Gastos'!G12:G61),0)</f>
        <v>0</v>
      </c>
      <c r="D15" s="70">
        <f>IFERROR(C15/SUM(C10:C21),0)</f>
        <v>0</v>
      </c>
      <c r="E15" s="71">
        <f>IFERROR(COUNTIF('Registro de Gastos'!E12:E61,"Entretenimiento"),0)</f>
        <v>0</v>
      </c>
      <c r="F15" s="51">
        <f t="shared" si="1"/>
        <v>0</v>
      </c>
      <c r="G15" s="82" t="str">
        <f t="shared" si="2"/>
        <v>Sin gastos</v>
      </c>
    </row>
    <row r="16" ht="21.75" customHeight="1">
      <c r="A16" s="1"/>
      <c r="B16" s="83" t="s">
        <v>70</v>
      </c>
      <c r="C16" s="51">
        <f>IFERROR(SUMIF('Registro de Gastos'!E12:E61,"Ropa y calzado",'Registro de Gastos'!G12:G61),0)</f>
        <v>0</v>
      </c>
      <c r="D16" s="70">
        <f>IFERROR(C16/SUM(C10:C21),0)</f>
        <v>0</v>
      </c>
      <c r="E16" s="71">
        <f>IFERROR(COUNTIF('Registro de Gastos'!E12:E61,"Ropa y calzado"),0)</f>
        <v>0</v>
      </c>
      <c r="F16" s="51">
        <f t="shared" si="1"/>
        <v>0</v>
      </c>
      <c r="G16" s="84" t="str">
        <f t="shared" si="2"/>
        <v>Sin gastos</v>
      </c>
    </row>
    <row r="17" ht="21.75" customHeight="1">
      <c r="A17" s="1"/>
      <c r="B17" s="85" t="s">
        <v>71</v>
      </c>
      <c r="C17" s="51">
        <f>IFERROR(SUMIF('Registro de Gastos'!E12:E61,"Tecnología",'Registro de Gastos'!G12:G61),0)</f>
        <v>0</v>
      </c>
      <c r="D17" s="70">
        <f>IFERROR(C17/SUM(C10:C21),0)</f>
        <v>0</v>
      </c>
      <c r="E17" s="71">
        <f>IFERROR(COUNTIF('Registro de Gastos'!E12:E61,"Tecnología"),0)</f>
        <v>0</v>
      </c>
      <c r="F17" s="51">
        <f t="shared" si="1"/>
        <v>0</v>
      </c>
      <c r="G17" s="86" t="str">
        <f t="shared" si="2"/>
        <v>Sin gastos</v>
      </c>
    </row>
    <row r="18" ht="21.75" customHeight="1">
      <c r="A18" s="1"/>
      <c r="B18" s="87" t="s">
        <v>72</v>
      </c>
      <c r="C18" s="51">
        <f>IFERROR(SUMIF('Registro de Gastos'!E12:E61,"Servicios básicos",'Registro de Gastos'!G12:G61),0)</f>
        <v>0</v>
      </c>
      <c r="D18" s="70">
        <f>IFERROR(C18/SUM(C10:C21),0)</f>
        <v>0</v>
      </c>
      <c r="E18" s="71">
        <f>IFERROR(COUNTIF('Registro de Gastos'!E12:E61,"Servicios básicos"),0)</f>
        <v>0</v>
      </c>
      <c r="F18" s="51">
        <f t="shared" si="1"/>
        <v>0</v>
      </c>
      <c r="G18" s="88" t="str">
        <f t="shared" si="2"/>
        <v>Sin gastos</v>
      </c>
    </row>
    <row r="19" ht="21.75" customHeight="1">
      <c r="A19" s="1"/>
      <c r="B19" s="89" t="s">
        <v>73</v>
      </c>
      <c r="C19" s="51">
        <f>IFERROR(SUMIF('Registro de Gastos'!E12:E61,"Deudas / Créditos",'Registro de Gastos'!G12:G61),0)</f>
        <v>0</v>
      </c>
      <c r="D19" s="70">
        <f>IFERROR(C19/SUM(C10:C21),0)</f>
        <v>0</v>
      </c>
      <c r="E19" s="71">
        <f>IFERROR(COUNTIF('Registro de Gastos'!E12:E61,"Deudas / Créditos"),0)</f>
        <v>0</v>
      </c>
      <c r="F19" s="51">
        <f t="shared" si="1"/>
        <v>0</v>
      </c>
      <c r="G19" s="90" t="str">
        <f t="shared" si="2"/>
        <v>Sin gastos</v>
      </c>
    </row>
    <row r="20" ht="21.75" customHeight="1">
      <c r="A20" s="1"/>
      <c r="B20" s="91" t="s">
        <v>74</v>
      </c>
      <c r="C20" s="51">
        <f>IFERROR(SUMIF('Registro de Gastos'!E12:E61,"Ahorro / Inversión",'Registro de Gastos'!G12:G61),0)</f>
        <v>0</v>
      </c>
      <c r="D20" s="70">
        <f>IFERROR(C20/SUM(C10:C21),0)</f>
        <v>0</v>
      </c>
      <c r="E20" s="71">
        <f>IFERROR(COUNTIF('Registro de Gastos'!E12:E61,"Ahorro / Inversión"),0)</f>
        <v>0</v>
      </c>
      <c r="F20" s="51">
        <f t="shared" si="1"/>
        <v>0</v>
      </c>
      <c r="G20" s="92" t="str">
        <f t="shared" si="2"/>
        <v>Sin gastos</v>
      </c>
    </row>
    <row r="21" ht="21.75" customHeight="1">
      <c r="A21" s="1"/>
      <c r="B21" s="93" t="s">
        <v>75</v>
      </c>
      <c r="C21" s="51">
        <f>IFERROR(SUMIF('Registro de Gastos'!E12:E61,"Otros",'Registro de Gastos'!G12:G61),0)</f>
        <v>0</v>
      </c>
      <c r="D21" s="70">
        <f>IFERROR(C21/SUM(C10:C21),0)</f>
        <v>0</v>
      </c>
      <c r="E21" s="71">
        <f>IFERROR(COUNTIF('Registro de Gastos'!E12:E61,"Otros"),0)</f>
        <v>0</v>
      </c>
      <c r="F21" s="51">
        <f t="shared" si="1"/>
        <v>0</v>
      </c>
      <c r="G21" s="94" t="str">
        <f t="shared" si="2"/>
        <v>Sin gastos</v>
      </c>
    </row>
    <row r="22" ht="24.0" customHeight="1">
      <c r="A22" s="1"/>
      <c r="B22" s="95" t="s">
        <v>45</v>
      </c>
      <c r="C22" s="96">
        <f t="shared" ref="C22:E22" si="3">SUM(C10:C21)</f>
        <v>0</v>
      </c>
      <c r="D22" s="97">
        <f t="shared" si="3"/>
        <v>0</v>
      </c>
      <c r="E22" s="98">
        <f t="shared" si="3"/>
        <v>0</v>
      </c>
      <c r="F22" s="99"/>
      <c r="G22" s="99"/>
    </row>
    <row r="23" ht="15.75" customHeight="1">
      <c r="A23" s="1"/>
      <c r="B23" s="1"/>
      <c r="C23" s="1"/>
      <c r="D23" s="1"/>
      <c r="E23" s="1"/>
      <c r="F23" s="1"/>
      <c r="G23" s="1"/>
    </row>
    <row r="24" ht="21.75" customHeight="1">
      <c r="A24" s="1"/>
      <c r="B24" s="100" t="s">
        <v>76</v>
      </c>
      <c r="C24" s="9"/>
      <c r="D24" s="9"/>
      <c r="E24" s="9"/>
      <c r="F24" s="9"/>
      <c r="G24" s="10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4">
    <mergeCell ref="B5:G5"/>
    <mergeCell ref="B6:G6"/>
    <mergeCell ref="B8:G8"/>
    <mergeCell ref="B24:G24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D00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.0"/>
    <col customWidth="1" min="2" max="2" width="19.86"/>
    <col customWidth="1" min="3" max="3" width="22.0"/>
    <col customWidth="1" min="4" max="6" width="18.0"/>
    <col customWidth="1" min="7" max="8" width="20.0"/>
    <col customWidth="1" min="9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</row>
    <row r="2" ht="6.0" customHeight="1">
      <c r="A2" s="1"/>
      <c r="B2" s="1"/>
      <c r="C2" s="1"/>
      <c r="D2" s="1"/>
      <c r="E2" s="1"/>
      <c r="F2" s="1"/>
      <c r="G2" s="1"/>
      <c r="H2" s="1"/>
    </row>
    <row r="3" ht="5.25" customHeight="1">
      <c r="A3" s="1"/>
      <c r="B3" s="31"/>
      <c r="C3" s="31"/>
      <c r="D3" s="31"/>
      <c r="E3" s="31"/>
      <c r="F3" s="31"/>
      <c r="G3" s="31"/>
      <c r="H3" s="31"/>
    </row>
    <row r="4" ht="45.0" customHeight="1">
      <c r="A4" s="6"/>
      <c r="B4" s="7"/>
      <c r="C4" s="7"/>
      <c r="D4" s="7"/>
      <c r="E4" s="7"/>
      <c r="F4" s="7"/>
      <c r="G4" s="7"/>
      <c r="H4" s="7"/>
    </row>
    <row r="5" ht="31.5" customHeight="1">
      <c r="A5" s="6"/>
      <c r="B5" s="32" t="s">
        <v>77</v>
      </c>
      <c r="C5" s="9"/>
      <c r="D5" s="9"/>
      <c r="E5" s="9"/>
      <c r="F5" s="9"/>
      <c r="G5" s="9"/>
      <c r="H5" s="10"/>
    </row>
    <row r="6" ht="13.5" customHeight="1">
      <c r="A6" s="6"/>
      <c r="B6" s="33" t="s">
        <v>78</v>
      </c>
      <c r="C6" s="9"/>
      <c r="D6" s="9"/>
      <c r="E6" s="9"/>
      <c r="F6" s="9"/>
      <c r="G6" s="9"/>
      <c r="H6" s="10"/>
    </row>
    <row r="7">
      <c r="A7" s="1"/>
      <c r="B7" s="1"/>
      <c r="C7" s="1"/>
      <c r="D7" s="1"/>
      <c r="E7" s="1"/>
      <c r="F7" s="1"/>
      <c r="G7" s="1"/>
      <c r="H7" s="1"/>
    </row>
    <row r="8" ht="27.75" customHeight="1">
      <c r="A8" s="1"/>
      <c r="B8" s="15" t="s">
        <v>79</v>
      </c>
      <c r="C8" s="9"/>
      <c r="D8" s="9"/>
      <c r="E8" s="9"/>
      <c r="F8" s="9"/>
      <c r="G8" s="9"/>
      <c r="H8" s="10"/>
    </row>
    <row r="9" ht="31.5" customHeight="1">
      <c r="A9" s="1"/>
      <c r="B9" s="37" t="s">
        <v>41</v>
      </c>
      <c r="C9" s="68" t="s">
        <v>59</v>
      </c>
      <c r="D9" s="68" t="s">
        <v>60</v>
      </c>
      <c r="E9" s="68" t="s">
        <v>80</v>
      </c>
      <c r="F9" s="37" t="s">
        <v>81</v>
      </c>
      <c r="G9" s="37" t="s">
        <v>82</v>
      </c>
      <c r="H9" s="37" t="s">
        <v>83</v>
      </c>
    </row>
    <row r="10" ht="30.0" customHeight="1">
      <c r="A10" s="1"/>
      <c r="B10" s="101" t="s">
        <v>84</v>
      </c>
      <c r="C10" s="102">
        <f>IFERROR(SUMIF('Registro de Gastos'!F12:F61,"Esencial",'Registro de Gastos'!G12:G61),0)</f>
        <v>0</v>
      </c>
      <c r="D10" s="70">
        <f>IFERROR(C10/SUM(C10:C12),0)</f>
        <v>0</v>
      </c>
      <c r="E10" s="71">
        <f>IFERROR(COUNTIF('Registro de Gastos'!F12:F61,"Esencial"),0)</f>
        <v>0</v>
      </c>
      <c r="F10" s="51">
        <f t="shared" ref="F10:F12" si="1">IFERROR(C10/E10,0)</f>
        <v>0</v>
      </c>
      <c r="G10" s="103" t="s">
        <v>85</v>
      </c>
      <c r="H10" s="103" t="str">
        <f>IF(E10=0,"Sin datos",IF(D10&gt;0.7,"⚠️ Muy alto",IF(D10&gt;0.6,"🔶 Revisar","✅ Equilibrado")))</f>
        <v>Sin datos</v>
      </c>
    </row>
    <row r="11" ht="30.0" customHeight="1">
      <c r="A11" s="1"/>
      <c r="B11" s="104" t="s">
        <v>86</v>
      </c>
      <c r="C11" s="105">
        <f>IFERROR(SUMIF('Registro de Gastos'!F12:F61,"Deseable",'Registro de Gastos'!G12:G61),0)</f>
        <v>0</v>
      </c>
      <c r="D11" s="70">
        <f>IFERROR(C11/SUM(C10:C12),0)</f>
        <v>0</v>
      </c>
      <c r="E11" s="71">
        <f>IFERROR(COUNTIF('Registro de Gastos'!F12:F61,"Deseable"),0)</f>
        <v>0</v>
      </c>
      <c r="F11" s="51">
        <f t="shared" si="1"/>
        <v>0</v>
      </c>
      <c r="G11" s="106" t="s">
        <v>87</v>
      </c>
      <c r="H11" s="106" t="str">
        <f>IF(E11=0,"Sin datos",IF(D11&gt;0.35,"⚠️ Muy alto",IF(D11&gt;0.25,"🔶 Moderado","✅ Óptimo")))</f>
        <v>Sin datos</v>
      </c>
    </row>
    <row r="12" ht="30.0" customHeight="1">
      <c r="A12" s="1"/>
      <c r="B12" s="107" t="s">
        <v>88</v>
      </c>
      <c r="C12" s="108">
        <f>IFERROR(SUMIF('Registro de Gastos'!F12:F61,"Prescindible",'Registro de Gastos'!G12:G61),0)</f>
        <v>0</v>
      </c>
      <c r="D12" s="70">
        <f>IFERROR(C12/SUM(C10:C12),0)</f>
        <v>0</v>
      </c>
      <c r="E12" s="71">
        <f>IFERROR(COUNTIF('Registro de Gastos'!F12:F61,"Prescindible"),0)</f>
        <v>0</v>
      </c>
      <c r="F12" s="51">
        <f t="shared" si="1"/>
        <v>0</v>
      </c>
      <c r="G12" s="109" t="s">
        <v>89</v>
      </c>
      <c r="H12" s="109" t="str">
        <f>IF(E12=0,"Sin datos",IF(D12&gt;0.25,"⚠️ Reducir urgente",IF(D12&gt;0.15,"🔶 Cuidado","✅ Bien")))</f>
        <v>Sin datos</v>
      </c>
    </row>
    <row r="13" ht="24.0" customHeight="1">
      <c r="A13" s="1"/>
      <c r="B13" s="95" t="s">
        <v>45</v>
      </c>
      <c r="C13" s="110">
        <f t="shared" ref="C13:D13" si="2">SUM(C10:C12)</f>
        <v>0</v>
      </c>
      <c r="D13" s="97">
        <f t="shared" si="2"/>
        <v>0</v>
      </c>
      <c r="E13" s="99"/>
      <c r="F13" s="99"/>
      <c r="G13" s="99"/>
      <c r="H13" s="99"/>
    </row>
    <row r="14">
      <c r="A14" s="1"/>
      <c r="B14" s="1"/>
      <c r="C14" s="1"/>
      <c r="D14" s="1"/>
      <c r="E14" s="1"/>
      <c r="F14" s="1"/>
      <c r="G14" s="1"/>
      <c r="H14" s="1"/>
    </row>
    <row r="15" ht="27.75" customHeight="1">
      <c r="A15" s="1"/>
      <c r="B15" s="15" t="s">
        <v>90</v>
      </c>
      <c r="C15" s="9"/>
      <c r="D15" s="9"/>
      <c r="E15" s="9"/>
      <c r="F15" s="9"/>
      <c r="G15" s="9"/>
      <c r="H15" s="10"/>
    </row>
    <row r="16" ht="31.5" customHeight="1">
      <c r="A16" s="1"/>
      <c r="B16" s="37" t="s">
        <v>91</v>
      </c>
      <c r="C16" s="37" t="s">
        <v>92</v>
      </c>
      <c r="D16" s="37" t="s">
        <v>93</v>
      </c>
      <c r="E16" s="37" t="s">
        <v>94</v>
      </c>
      <c r="F16" s="37" t="s">
        <v>95</v>
      </c>
      <c r="G16" s="37" t="s">
        <v>96</v>
      </c>
      <c r="H16" s="37" t="s">
        <v>97</v>
      </c>
    </row>
    <row r="17" ht="18.0" customHeight="1">
      <c r="A17" s="1"/>
      <c r="B17" s="69" t="s">
        <v>64</v>
      </c>
      <c r="C17" s="111">
        <f>IFERROR(SUMIFS('Registro de Gastos'!G12:G61,'Registro de Gastos'!E12:E61,"Vivienda",'Registro de Gastos'!F12:F61,"Esencial"),0)</f>
        <v>0</v>
      </c>
      <c r="D17" s="112">
        <f>IFERROR(C17/SUM(C17:C28),0)</f>
        <v>0</v>
      </c>
      <c r="E17" s="111">
        <f>IFERROR(SUMIFS('Registro de Gastos'!G12:G61,'Registro de Gastos'!E12:E61,"Vivienda",'Registro de Gastos'!F12:F61,"Deseable"),0)</f>
        <v>0</v>
      </c>
      <c r="F17" s="112">
        <f>IFERROR(E17/SUM(E17:E28),0)</f>
        <v>0</v>
      </c>
      <c r="G17" s="111">
        <f>IFERROR(SUMIFS('Registro de Gastos'!G12:G61,'Registro de Gastos'!E12:E61,"Vivienda",'Registro de Gastos'!F12:F61,"Prescindible"),0)</f>
        <v>0</v>
      </c>
      <c r="H17" s="112">
        <f>IFERROR(G17/SUM(G17:G28),0)</f>
        <v>0</v>
      </c>
    </row>
    <row r="18" ht="18.0" customHeight="1">
      <c r="A18" s="1"/>
      <c r="B18" s="73" t="s">
        <v>65</v>
      </c>
      <c r="C18" s="111">
        <f>IFERROR(SUMIFS('Registro de Gastos'!G12:G61,'Registro de Gastos'!E12:E61,"Alimentación",'Registro de Gastos'!F12:F61,"Esencial"),0)</f>
        <v>0</v>
      </c>
      <c r="D18" s="113">
        <f>IFERROR(C18/SUM(C17:C28),0)</f>
        <v>0</v>
      </c>
      <c r="E18" s="111">
        <f>IFERROR(SUMIFS('Registro de Gastos'!G12:G61,'Registro de Gastos'!E12:E61,"Alimentación",'Registro de Gastos'!F12:F61,"Deseable"),0)</f>
        <v>0</v>
      </c>
      <c r="F18" s="113">
        <f>IFERROR(E18/SUM(E17:E28),0)</f>
        <v>0</v>
      </c>
      <c r="G18" s="111">
        <f>IFERROR(SUMIFS('Registro de Gastos'!G12:G61,'Registro de Gastos'!E12:E61,"Alimentación",'Registro de Gastos'!F12:F61,"Prescindible"),0)</f>
        <v>0</v>
      </c>
      <c r="H18" s="113">
        <f>IFERROR(G18/SUM(G17:G28),0)</f>
        <v>0</v>
      </c>
    </row>
    <row r="19" ht="18.0" customHeight="1">
      <c r="A19" s="1"/>
      <c r="B19" s="75" t="s">
        <v>66</v>
      </c>
      <c r="C19" s="111">
        <f>IFERROR(SUMIFS('Registro de Gastos'!G12:G61,'Registro de Gastos'!E12:E61,"Transporte",'Registro de Gastos'!F12:F61,"Esencial"),0)</f>
        <v>0</v>
      </c>
      <c r="D19" s="114">
        <f>IFERROR(C19/SUM(C17:C28),0)</f>
        <v>0</v>
      </c>
      <c r="E19" s="111">
        <f>IFERROR(SUMIFS('Registro de Gastos'!G12:G61,'Registro de Gastos'!E12:E61,"Transporte",'Registro de Gastos'!F12:F61,"Deseable"),0)</f>
        <v>0</v>
      </c>
      <c r="F19" s="114">
        <f>IFERROR(E19/SUM(E17:E28),0)</f>
        <v>0</v>
      </c>
      <c r="G19" s="111">
        <f>IFERROR(SUMIFS('Registro de Gastos'!G12:G61,'Registro de Gastos'!E12:E61,"Transporte",'Registro de Gastos'!F12:F61,"Prescindible"),0)</f>
        <v>0</v>
      </c>
      <c r="H19" s="114">
        <f>IFERROR(G19/SUM(G17:G28),0)</f>
        <v>0</v>
      </c>
    </row>
    <row r="20" ht="18.0" customHeight="1">
      <c r="A20" s="1"/>
      <c r="B20" s="77" t="s">
        <v>67</v>
      </c>
      <c r="C20" s="111">
        <f>IFERROR(SUMIFS('Registro de Gastos'!G12:G61,'Registro de Gastos'!E12:E61,"Salud",'Registro de Gastos'!F12:F61,"Esencial"),0)</f>
        <v>0</v>
      </c>
      <c r="D20" s="115">
        <f>IFERROR(C20/SUM(C17:C28),0)</f>
        <v>0</v>
      </c>
      <c r="E20" s="111">
        <f>IFERROR(SUMIFS('Registro de Gastos'!G12:G61,'Registro de Gastos'!E12:E61,"Salud",'Registro de Gastos'!F12:F61,"Deseable"),0)</f>
        <v>0</v>
      </c>
      <c r="F20" s="115">
        <f>IFERROR(E20/SUM(E17:E28),0)</f>
        <v>0</v>
      </c>
      <c r="G20" s="111">
        <f>IFERROR(SUMIFS('Registro de Gastos'!G12:G61,'Registro de Gastos'!E12:E61,"Salud",'Registro de Gastos'!F12:F61,"Prescindible"),0)</f>
        <v>0</v>
      </c>
      <c r="H20" s="115">
        <f>IFERROR(G20/SUM(G17:G28),0)</f>
        <v>0</v>
      </c>
    </row>
    <row r="21" ht="18.0" customHeight="1">
      <c r="A21" s="1"/>
      <c r="B21" s="79" t="s">
        <v>68</v>
      </c>
      <c r="C21" s="111">
        <f>IFERROR(SUMIFS('Registro de Gastos'!G12:G61,'Registro de Gastos'!E12:E61,"Educación",'Registro de Gastos'!F12:F61,"Esencial"),0)</f>
        <v>0</v>
      </c>
      <c r="D21" s="116">
        <f>IFERROR(C21/SUM(C17:C28),0)</f>
        <v>0</v>
      </c>
      <c r="E21" s="111">
        <f>IFERROR(SUMIFS('Registro de Gastos'!G12:G61,'Registro de Gastos'!E12:E61,"Educación",'Registro de Gastos'!F12:F61,"Deseable"),0)</f>
        <v>0</v>
      </c>
      <c r="F21" s="116">
        <f>IFERROR(E21/SUM(E17:E28),0)</f>
        <v>0</v>
      </c>
      <c r="G21" s="111">
        <f>IFERROR(SUMIFS('Registro de Gastos'!G12:G61,'Registro de Gastos'!E12:E61,"Educación",'Registro de Gastos'!F12:F61,"Prescindible"),0)</f>
        <v>0</v>
      </c>
      <c r="H21" s="116">
        <f>IFERROR(G21/SUM(G17:G28),0)</f>
        <v>0</v>
      </c>
    </row>
    <row r="22" ht="18.0" customHeight="1">
      <c r="A22" s="1"/>
      <c r="B22" s="81" t="s">
        <v>69</v>
      </c>
      <c r="C22" s="111">
        <f>IFERROR(SUMIFS('Registro de Gastos'!G12:G61,'Registro de Gastos'!E12:E61,"Entretenimiento",'Registro de Gastos'!F12:F61,"Esencial"),0)</f>
        <v>0</v>
      </c>
      <c r="D22" s="117">
        <f>IFERROR(C22/SUM(C17:C28),0)</f>
        <v>0</v>
      </c>
      <c r="E22" s="111">
        <f>IFERROR(SUMIFS('Registro de Gastos'!G12:G61,'Registro de Gastos'!E12:E61,"Entretenimiento",'Registro de Gastos'!F12:F61,"Deseable"),0)</f>
        <v>0</v>
      </c>
      <c r="F22" s="117">
        <f>IFERROR(E22/SUM(E17:E28),0)</f>
        <v>0</v>
      </c>
      <c r="G22" s="111">
        <f>IFERROR(SUMIFS('Registro de Gastos'!G12:G61,'Registro de Gastos'!E12:E61,"Entretenimiento",'Registro de Gastos'!F12:F61,"Prescindible"),0)</f>
        <v>0</v>
      </c>
      <c r="H22" s="117">
        <f>IFERROR(G22/SUM(G17:G28),0)</f>
        <v>0</v>
      </c>
    </row>
    <row r="23" ht="18.0" customHeight="1">
      <c r="A23" s="1"/>
      <c r="B23" s="83" t="s">
        <v>70</v>
      </c>
      <c r="C23" s="111">
        <f>IFERROR(SUMIFS('Registro de Gastos'!G12:G61,'Registro de Gastos'!E12:E61,"Ropa y calzado",'Registro de Gastos'!F12:F61,"Esencial"),0)</f>
        <v>0</v>
      </c>
      <c r="D23" s="118">
        <f>IFERROR(C23/SUM(C17:C28),0)</f>
        <v>0</v>
      </c>
      <c r="E23" s="111">
        <f>IFERROR(SUMIFS('Registro de Gastos'!G12:G61,'Registro de Gastos'!E12:E61,"Ropa y calzado",'Registro de Gastos'!F12:F61,"Deseable"),0)</f>
        <v>0</v>
      </c>
      <c r="F23" s="118">
        <f>IFERROR(E23/SUM(E17:E28),0)</f>
        <v>0</v>
      </c>
      <c r="G23" s="111">
        <f>IFERROR(SUMIFS('Registro de Gastos'!G12:G61,'Registro de Gastos'!E12:E61,"Ropa y calzado",'Registro de Gastos'!F12:F61,"Prescindible"),0)</f>
        <v>0</v>
      </c>
      <c r="H23" s="118">
        <f>IFERROR(G23/SUM(G17:G28),0)</f>
        <v>0</v>
      </c>
    </row>
    <row r="24" ht="18.0" customHeight="1">
      <c r="A24" s="1"/>
      <c r="B24" s="85" t="s">
        <v>71</v>
      </c>
      <c r="C24" s="111">
        <f>IFERROR(SUMIFS('Registro de Gastos'!G12:G61,'Registro de Gastos'!E12:E61,"Tecnología",'Registro de Gastos'!F12:F61,"Esencial"),0)</f>
        <v>0</v>
      </c>
      <c r="D24" s="119">
        <f>IFERROR(C24/SUM(C17:C28),0)</f>
        <v>0</v>
      </c>
      <c r="E24" s="111">
        <f>IFERROR(SUMIFS('Registro de Gastos'!G12:G61,'Registro de Gastos'!E12:E61,"Tecnología",'Registro de Gastos'!F12:F61,"Deseable"),0)</f>
        <v>0</v>
      </c>
      <c r="F24" s="119">
        <f>IFERROR(E24/SUM(E17:E28),0)</f>
        <v>0</v>
      </c>
      <c r="G24" s="111">
        <f>IFERROR(SUMIFS('Registro de Gastos'!G12:G61,'Registro de Gastos'!E12:E61,"Tecnología",'Registro de Gastos'!F12:F61,"Prescindible"),0)</f>
        <v>0</v>
      </c>
      <c r="H24" s="119">
        <f>IFERROR(G24/SUM(G17:G28),0)</f>
        <v>0</v>
      </c>
    </row>
    <row r="25" ht="18.0" customHeight="1">
      <c r="A25" s="1"/>
      <c r="B25" s="87" t="s">
        <v>72</v>
      </c>
      <c r="C25" s="111">
        <f>IFERROR(SUMIFS('Registro de Gastos'!G12:G61,'Registro de Gastos'!E12:E61,"Servicios básicos",'Registro de Gastos'!F12:F61,"Esencial"),0)</f>
        <v>0</v>
      </c>
      <c r="D25" s="120">
        <f>IFERROR(C25/SUM(C17:C28),0)</f>
        <v>0</v>
      </c>
      <c r="E25" s="111">
        <f>IFERROR(SUMIFS('Registro de Gastos'!G12:G61,'Registro de Gastos'!E12:E61,"Servicios básicos",'Registro de Gastos'!F12:F61,"Deseable"),0)</f>
        <v>0</v>
      </c>
      <c r="F25" s="120">
        <f>IFERROR(E25/SUM(E17:E28),0)</f>
        <v>0</v>
      </c>
      <c r="G25" s="111">
        <f>IFERROR(SUMIFS('Registro de Gastos'!G12:G61,'Registro de Gastos'!E12:E61,"Servicios básicos",'Registro de Gastos'!F12:F61,"Prescindible"),0)</f>
        <v>0</v>
      </c>
      <c r="H25" s="120">
        <f>IFERROR(G25/SUM(G17:G28),0)</f>
        <v>0</v>
      </c>
    </row>
    <row r="26" ht="18.0" customHeight="1">
      <c r="A26" s="1"/>
      <c r="B26" s="89" t="s">
        <v>73</v>
      </c>
      <c r="C26" s="111">
        <f>IFERROR(SUMIFS('Registro de Gastos'!G12:G61,'Registro de Gastos'!E12:E61,"Deudas / Créditos",'Registro de Gastos'!F12:F61,"Esencial"),0)</f>
        <v>0</v>
      </c>
      <c r="D26" s="121">
        <f>IFERROR(C26/SUM(C17:C28),0)</f>
        <v>0</v>
      </c>
      <c r="E26" s="111">
        <f>IFERROR(SUMIFS('Registro de Gastos'!G12:G61,'Registro de Gastos'!E12:E61,"Deudas / Créditos",'Registro de Gastos'!F12:F61,"Deseable"),0)</f>
        <v>0</v>
      </c>
      <c r="F26" s="121">
        <f>IFERROR(E26/SUM(E17:E28),0)</f>
        <v>0</v>
      </c>
      <c r="G26" s="111">
        <f>IFERROR(SUMIFS('Registro de Gastos'!G12:G61,'Registro de Gastos'!E12:E61,"Deudas / Créditos",'Registro de Gastos'!F12:F61,"Prescindible"),0)</f>
        <v>0</v>
      </c>
      <c r="H26" s="121">
        <f>IFERROR(G26/SUM(G17:G28),0)</f>
        <v>0</v>
      </c>
    </row>
    <row r="27" ht="18.0" customHeight="1">
      <c r="A27" s="1"/>
      <c r="B27" s="91" t="s">
        <v>74</v>
      </c>
      <c r="C27" s="111">
        <f>IFERROR(SUMIFS('Registro de Gastos'!G12:G61,'Registro de Gastos'!E12:E61,"Ahorro / Inversión",'Registro de Gastos'!F12:F61,"Esencial"),0)</f>
        <v>0</v>
      </c>
      <c r="D27" s="122">
        <f>IFERROR(C27/SUM(C17:C28),0)</f>
        <v>0</v>
      </c>
      <c r="E27" s="111">
        <f>IFERROR(SUMIFS('Registro de Gastos'!G12:G61,'Registro de Gastos'!E12:E61,"Ahorro / Inversión",'Registro de Gastos'!F12:F61,"Deseable"),0)</f>
        <v>0</v>
      </c>
      <c r="F27" s="122">
        <f>IFERROR(E27/SUM(E17:E28),0)</f>
        <v>0</v>
      </c>
      <c r="G27" s="111">
        <f>IFERROR(SUMIFS('Registro de Gastos'!G12:G61,'Registro de Gastos'!E12:E61,"Ahorro / Inversión",'Registro de Gastos'!F12:F61,"Prescindible"),0)</f>
        <v>0</v>
      </c>
      <c r="H27" s="122">
        <f>IFERROR(G27/SUM(G17:G28),0)</f>
        <v>0</v>
      </c>
    </row>
    <row r="28" ht="18.0" customHeight="1">
      <c r="A28" s="1"/>
      <c r="B28" s="93" t="s">
        <v>75</v>
      </c>
      <c r="C28" s="111">
        <f>IFERROR(SUMIFS('Registro de Gastos'!G12:G61,'Registro de Gastos'!E12:E61,"Otros",'Registro de Gastos'!F12:F61,"Esencial"),0)</f>
        <v>0</v>
      </c>
      <c r="D28" s="123">
        <f>IFERROR(C28/SUM(C17:C28),0)</f>
        <v>0</v>
      </c>
      <c r="E28" s="111">
        <f>IFERROR(SUMIFS('Registro de Gastos'!G12:G61,'Registro de Gastos'!E12:E61,"Otros",'Registro de Gastos'!F12:F61,"Deseable"),0)</f>
        <v>0</v>
      </c>
      <c r="F28" s="123">
        <f>IFERROR(E28/SUM(E17:E28),0)</f>
        <v>0</v>
      </c>
      <c r="G28" s="111">
        <f>IFERROR(SUMIFS('Registro de Gastos'!G12:G61,'Registro de Gastos'!E12:E61,"Otros",'Registro de Gastos'!F12:F61,"Prescindible"),0)</f>
        <v>0</v>
      </c>
      <c r="H28" s="123">
        <f>IFERROR(G28/SUM(G17:G28),0)</f>
        <v>0</v>
      </c>
    </row>
    <row r="29" ht="15.75" customHeight="1">
      <c r="A29" s="1"/>
      <c r="B29" s="1"/>
      <c r="C29" s="1"/>
      <c r="D29" s="1"/>
      <c r="E29" s="1"/>
      <c r="F29" s="1"/>
      <c r="G29" s="1"/>
      <c r="H29" s="1"/>
    </row>
    <row r="30" ht="21.75" customHeight="1">
      <c r="A30" s="1"/>
      <c r="B30" s="100" t="s">
        <v>98</v>
      </c>
      <c r="C30" s="9"/>
      <c r="D30" s="9"/>
      <c r="E30" s="9"/>
      <c r="F30" s="9"/>
      <c r="G30" s="9"/>
      <c r="H30" s="10"/>
    </row>
    <row r="31" ht="15.75" customHeight="1">
      <c r="A31" s="1"/>
      <c r="B31" s="1"/>
      <c r="C31" s="1"/>
      <c r="D31" s="1"/>
      <c r="E31" s="1"/>
      <c r="F31" s="1"/>
      <c r="G31" s="1"/>
      <c r="H31" s="1"/>
    </row>
    <row r="32" ht="15.75" customHeight="1">
      <c r="A32" s="1"/>
      <c r="B32" s="1"/>
      <c r="C32" s="1"/>
      <c r="D32" s="1"/>
      <c r="E32" s="1"/>
      <c r="F32" s="1"/>
      <c r="G32" s="1"/>
      <c r="H32" s="1"/>
    </row>
    <row r="33" ht="15.75" customHeight="1">
      <c r="A33" s="1"/>
      <c r="B33" s="1"/>
      <c r="C33" s="1"/>
      <c r="D33" s="1"/>
      <c r="E33" s="1"/>
      <c r="F33" s="1"/>
      <c r="G33" s="1"/>
      <c r="H33" s="1"/>
    </row>
    <row r="34" ht="15.75" customHeight="1">
      <c r="A34" s="1"/>
      <c r="B34" s="1"/>
      <c r="C34" s="1"/>
      <c r="D34" s="1"/>
      <c r="E34" s="1"/>
      <c r="F34" s="1"/>
      <c r="G34" s="1"/>
      <c r="H34" s="1"/>
    </row>
    <row r="35" ht="15.75" customHeight="1">
      <c r="A35" s="1"/>
      <c r="B35" s="1"/>
      <c r="C35" s="1"/>
      <c r="D35" s="1"/>
      <c r="E35" s="1"/>
      <c r="F35" s="1"/>
      <c r="G35" s="1"/>
      <c r="H35" s="1"/>
    </row>
    <row r="36" ht="15.75" customHeight="1">
      <c r="A36" s="1"/>
      <c r="B36" s="1"/>
      <c r="C36" s="1"/>
      <c r="D36" s="1"/>
      <c r="E36" s="1"/>
      <c r="F36" s="1"/>
      <c r="G36" s="1"/>
      <c r="H36" s="1"/>
    </row>
    <row r="37" ht="15.75" customHeight="1">
      <c r="A37" s="1"/>
      <c r="B37" s="1"/>
      <c r="C37" s="1"/>
      <c r="D37" s="1"/>
      <c r="E37" s="1"/>
      <c r="F37" s="1"/>
      <c r="G37" s="1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15.75" customHeight="1">
      <c r="A39" s="1"/>
      <c r="B39" s="1"/>
      <c r="C39" s="1"/>
      <c r="D39" s="1"/>
      <c r="E39" s="1"/>
      <c r="F39" s="1"/>
      <c r="G39" s="1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</sheetData>
  <mergeCells count="5">
    <mergeCell ref="B5:H5"/>
    <mergeCell ref="B6:H6"/>
    <mergeCell ref="B8:H8"/>
    <mergeCell ref="B15:H15"/>
    <mergeCell ref="B30:H30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5297A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.0"/>
    <col customWidth="1" min="2" max="2" width="21.57"/>
    <col customWidth="1" min="3" max="3" width="26.0"/>
    <col customWidth="1" min="4" max="4" width="20.0"/>
    <col customWidth="1" min="5" max="7" width="18.0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</row>
    <row r="2" ht="6.0" customHeight="1">
      <c r="A2" s="1"/>
      <c r="B2" s="1"/>
      <c r="C2" s="1"/>
      <c r="D2" s="1"/>
      <c r="E2" s="1"/>
      <c r="F2" s="1"/>
      <c r="G2" s="1"/>
    </row>
    <row r="3" ht="6.0" customHeight="1">
      <c r="A3" s="1"/>
      <c r="B3" s="31"/>
      <c r="C3" s="31"/>
      <c r="D3" s="31"/>
      <c r="E3" s="31"/>
      <c r="F3" s="31"/>
      <c r="G3" s="31"/>
    </row>
    <row r="4" ht="45.0" customHeight="1">
      <c r="A4" s="6"/>
      <c r="B4" s="7"/>
      <c r="C4" s="7"/>
      <c r="D4" s="7"/>
      <c r="E4" s="7"/>
      <c r="F4" s="7"/>
      <c r="G4" s="7"/>
    </row>
    <row r="5" ht="31.5" customHeight="1">
      <c r="A5" s="6"/>
      <c r="B5" s="32" t="s">
        <v>99</v>
      </c>
      <c r="C5" s="9"/>
      <c r="D5" s="9"/>
      <c r="E5" s="9"/>
      <c r="F5" s="9"/>
      <c r="G5" s="10"/>
    </row>
    <row r="6" ht="13.5" customHeight="1">
      <c r="A6" s="6"/>
      <c r="B6" s="33" t="s">
        <v>100</v>
      </c>
      <c r="C6" s="9"/>
      <c r="D6" s="9"/>
      <c r="E6" s="9"/>
      <c r="F6" s="9"/>
      <c r="G6" s="10"/>
    </row>
    <row r="7">
      <c r="A7" s="1"/>
      <c r="B7" s="1"/>
      <c r="C7" s="1"/>
      <c r="D7" s="1"/>
      <c r="E7" s="1"/>
      <c r="F7" s="1"/>
      <c r="G7" s="1"/>
    </row>
    <row r="8" ht="27.75" customHeight="1">
      <c r="A8" s="1"/>
      <c r="B8" s="15" t="s">
        <v>101</v>
      </c>
      <c r="C8" s="9"/>
      <c r="D8" s="9"/>
      <c r="E8" s="9"/>
      <c r="F8" s="9"/>
      <c r="G8" s="10"/>
    </row>
    <row r="9" ht="24.0" customHeight="1">
      <c r="A9" s="1"/>
      <c r="B9" s="124" t="s">
        <v>102</v>
      </c>
      <c r="C9" s="26"/>
      <c r="D9" s="24"/>
      <c r="E9" s="125" t="str">
        <f>'Registro de Gastos'!F8</f>
        <v>Mayo 2026</v>
      </c>
      <c r="F9" s="26"/>
      <c r="G9" s="24"/>
    </row>
    <row r="10" ht="24.0" customHeight="1">
      <c r="A10" s="1"/>
      <c r="B10" s="126" t="s">
        <v>103</v>
      </c>
      <c r="C10" s="26"/>
      <c r="D10" s="24"/>
      <c r="E10" s="127">
        <f>'Registro de Gastos'!I8</f>
        <v>0</v>
      </c>
      <c r="F10" s="26"/>
      <c r="G10" s="24"/>
    </row>
    <row r="11" ht="24.0" customHeight="1">
      <c r="A11" s="1"/>
      <c r="B11" s="128" t="s">
        <v>104</v>
      </c>
      <c r="C11" s="26"/>
      <c r="D11" s="24"/>
      <c r="E11" s="129">
        <f>'Registro de Gastos'!G62</f>
        <v>0</v>
      </c>
      <c r="F11" s="26"/>
      <c r="G11" s="24"/>
    </row>
    <row r="12" ht="24.0" customHeight="1">
      <c r="A12" s="1"/>
      <c r="B12" s="130" t="s">
        <v>105</v>
      </c>
      <c r="C12" s="26"/>
      <c r="D12" s="24"/>
      <c r="E12" s="131">
        <f>'Registro de Gastos'!G63</f>
        <v>0</v>
      </c>
      <c r="F12" s="26"/>
      <c r="G12" s="24"/>
    </row>
    <row r="13" ht="24.0" customHeight="1">
      <c r="A13" s="1"/>
      <c r="B13" s="124" t="s">
        <v>106</v>
      </c>
      <c r="C13" s="26"/>
      <c r="D13" s="24"/>
      <c r="E13" s="132">
        <f>IFERROR(E11/E10,0)</f>
        <v>0</v>
      </c>
      <c r="F13" s="26"/>
      <c r="G13" s="24"/>
    </row>
    <row r="14" ht="24.0" customHeight="1">
      <c r="A14" s="1"/>
      <c r="B14" s="133" t="s">
        <v>107</v>
      </c>
      <c r="C14" s="26"/>
      <c r="D14" s="24"/>
      <c r="E14" s="134">
        <f>COUNTIF('Registro de Gastos'!G12:G61,"&gt;0")</f>
        <v>0</v>
      </c>
      <c r="F14" s="26"/>
      <c r="G14" s="24"/>
    </row>
    <row r="15" ht="24.0" customHeight="1">
      <c r="A15" s="1"/>
      <c r="B15" s="124" t="s">
        <v>108</v>
      </c>
      <c r="C15" s="26"/>
      <c r="D15" s="24"/>
      <c r="E15" s="135">
        <f>IFERROR(E11/E14,0)</f>
        <v>0</v>
      </c>
      <c r="F15" s="26"/>
      <c r="G15" s="24"/>
    </row>
    <row r="16">
      <c r="A16" s="1"/>
      <c r="B16" s="1"/>
      <c r="C16" s="1"/>
      <c r="D16" s="1"/>
      <c r="E16" s="1"/>
      <c r="F16" s="1"/>
      <c r="G16" s="1"/>
    </row>
    <row r="17" ht="27.75" customHeight="1">
      <c r="A17" s="1"/>
      <c r="B17" s="15" t="s">
        <v>109</v>
      </c>
      <c r="C17" s="9"/>
      <c r="D17" s="9"/>
      <c r="E17" s="9"/>
      <c r="F17" s="9"/>
      <c r="G17" s="10"/>
    </row>
    <row r="18" ht="31.5" customHeight="1">
      <c r="A18" s="1"/>
      <c r="B18" s="68" t="s">
        <v>40</v>
      </c>
      <c r="C18" s="37" t="s">
        <v>110</v>
      </c>
      <c r="D18" s="68" t="s">
        <v>60</v>
      </c>
      <c r="E18" s="68" t="s">
        <v>80</v>
      </c>
      <c r="F18" s="136" t="s">
        <v>63</v>
      </c>
      <c r="G18" s="137"/>
    </row>
    <row r="19" ht="19.5" customHeight="1">
      <c r="A19" s="1"/>
      <c r="B19" s="69" t="s">
        <v>64</v>
      </c>
      <c r="C19" s="51">
        <f>'Por Tipo de Gasto'!C10</f>
        <v>0</v>
      </c>
      <c r="D19" s="70">
        <f>'Por Tipo de Gasto'!D10</f>
        <v>0</v>
      </c>
      <c r="E19" s="71">
        <f>'Por Tipo de Gasto'!E10</f>
        <v>0</v>
      </c>
      <c r="F19" s="138" t="str">
        <f>'Por Tipo de Gasto'!G10</f>
        <v>Sin gastos</v>
      </c>
      <c r="G19" s="137"/>
    </row>
    <row r="20" ht="19.5" customHeight="1">
      <c r="A20" s="1"/>
      <c r="B20" s="73" t="s">
        <v>65</v>
      </c>
      <c r="C20" s="51">
        <f>'Por Tipo de Gasto'!C11</f>
        <v>0</v>
      </c>
      <c r="D20" s="70">
        <f>'Por Tipo de Gasto'!D11</f>
        <v>0</v>
      </c>
      <c r="E20" s="71">
        <f>'Por Tipo de Gasto'!E11</f>
        <v>0</v>
      </c>
      <c r="F20" s="139" t="str">
        <f>'Por Tipo de Gasto'!G11</f>
        <v>Sin gastos</v>
      </c>
      <c r="G20" s="137"/>
    </row>
    <row r="21" ht="19.5" customHeight="1">
      <c r="A21" s="1"/>
      <c r="B21" s="75" t="s">
        <v>66</v>
      </c>
      <c r="C21" s="51">
        <f>'Por Tipo de Gasto'!C12</f>
        <v>0</v>
      </c>
      <c r="D21" s="70">
        <f>'Por Tipo de Gasto'!D12</f>
        <v>0</v>
      </c>
      <c r="E21" s="71">
        <f>'Por Tipo de Gasto'!E12</f>
        <v>0</v>
      </c>
      <c r="F21" s="140" t="str">
        <f>'Por Tipo de Gasto'!G12</f>
        <v>Sin gastos</v>
      </c>
      <c r="G21" s="137"/>
    </row>
    <row r="22" ht="19.5" customHeight="1">
      <c r="A22" s="1"/>
      <c r="B22" s="77" t="s">
        <v>67</v>
      </c>
      <c r="C22" s="51">
        <f>'Por Tipo de Gasto'!C13</f>
        <v>0</v>
      </c>
      <c r="D22" s="70">
        <f>'Por Tipo de Gasto'!D13</f>
        <v>0</v>
      </c>
      <c r="E22" s="71">
        <f>'Por Tipo de Gasto'!E13</f>
        <v>0</v>
      </c>
      <c r="F22" s="141" t="str">
        <f>'Por Tipo de Gasto'!G13</f>
        <v>Sin gastos</v>
      </c>
      <c r="G22" s="137"/>
    </row>
    <row r="23" ht="19.5" customHeight="1">
      <c r="A23" s="1"/>
      <c r="B23" s="79" t="s">
        <v>68</v>
      </c>
      <c r="C23" s="51">
        <f>'Por Tipo de Gasto'!C14</f>
        <v>0</v>
      </c>
      <c r="D23" s="70">
        <f>'Por Tipo de Gasto'!D14</f>
        <v>0</v>
      </c>
      <c r="E23" s="71">
        <f>'Por Tipo de Gasto'!E14</f>
        <v>0</v>
      </c>
      <c r="F23" s="142" t="str">
        <f>'Por Tipo de Gasto'!G14</f>
        <v>Sin gastos</v>
      </c>
      <c r="G23" s="137"/>
    </row>
    <row r="24" ht="19.5" customHeight="1">
      <c r="A24" s="1"/>
      <c r="B24" s="81" t="s">
        <v>69</v>
      </c>
      <c r="C24" s="51">
        <f>'Por Tipo de Gasto'!C15</f>
        <v>0</v>
      </c>
      <c r="D24" s="70">
        <f>'Por Tipo de Gasto'!D15</f>
        <v>0</v>
      </c>
      <c r="E24" s="71">
        <f>'Por Tipo de Gasto'!E15</f>
        <v>0</v>
      </c>
      <c r="F24" s="143" t="str">
        <f>'Por Tipo de Gasto'!G15</f>
        <v>Sin gastos</v>
      </c>
      <c r="G24" s="137"/>
    </row>
    <row r="25" ht="19.5" customHeight="1">
      <c r="A25" s="1"/>
      <c r="B25" s="83" t="s">
        <v>70</v>
      </c>
      <c r="C25" s="51">
        <f>'Por Tipo de Gasto'!C16</f>
        <v>0</v>
      </c>
      <c r="D25" s="70">
        <f>'Por Tipo de Gasto'!D16</f>
        <v>0</v>
      </c>
      <c r="E25" s="71">
        <f>'Por Tipo de Gasto'!E16</f>
        <v>0</v>
      </c>
      <c r="F25" s="144" t="str">
        <f>'Por Tipo de Gasto'!G16</f>
        <v>Sin gastos</v>
      </c>
      <c r="G25" s="137"/>
    </row>
    <row r="26" ht="19.5" customHeight="1">
      <c r="A26" s="1"/>
      <c r="B26" s="85" t="s">
        <v>71</v>
      </c>
      <c r="C26" s="51">
        <f>'Por Tipo de Gasto'!C17</f>
        <v>0</v>
      </c>
      <c r="D26" s="70">
        <f>'Por Tipo de Gasto'!D17</f>
        <v>0</v>
      </c>
      <c r="E26" s="71">
        <f>'Por Tipo de Gasto'!E17</f>
        <v>0</v>
      </c>
      <c r="F26" s="145" t="str">
        <f>'Por Tipo de Gasto'!G17</f>
        <v>Sin gastos</v>
      </c>
      <c r="G26" s="137"/>
    </row>
    <row r="27" ht="19.5" customHeight="1">
      <c r="A27" s="1"/>
      <c r="B27" s="87" t="s">
        <v>72</v>
      </c>
      <c r="C27" s="51">
        <f>'Por Tipo de Gasto'!C18</f>
        <v>0</v>
      </c>
      <c r="D27" s="70">
        <f>'Por Tipo de Gasto'!D18</f>
        <v>0</v>
      </c>
      <c r="E27" s="71">
        <f>'Por Tipo de Gasto'!E18</f>
        <v>0</v>
      </c>
      <c r="F27" s="146" t="str">
        <f>'Por Tipo de Gasto'!G18</f>
        <v>Sin gastos</v>
      </c>
      <c r="G27" s="137"/>
    </row>
    <row r="28" ht="19.5" customHeight="1">
      <c r="A28" s="1"/>
      <c r="B28" s="89" t="s">
        <v>73</v>
      </c>
      <c r="C28" s="51">
        <f>'Por Tipo de Gasto'!C19</f>
        <v>0</v>
      </c>
      <c r="D28" s="70">
        <f>'Por Tipo de Gasto'!D19</f>
        <v>0</v>
      </c>
      <c r="E28" s="71">
        <f>'Por Tipo de Gasto'!E19</f>
        <v>0</v>
      </c>
      <c r="F28" s="147" t="str">
        <f>'Por Tipo de Gasto'!G19</f>
        <v>Sin gastos</v>
      </c>
      <c r="G28" s="137"/>
    </row>
    <row r="29" ht="19.5" customHeight="1">
      <c r="A29" s="1"/>
      <c r="B29" s="91" t="s">
        <v>74</v>
      </c>
      <c r="C29" s="51">
        <f>'Por Tipo de Gasto'!C20</f>
        <v>0</v>
      </c>
      <c r="D29" s="70">
        <f>'Por Tipo de Gasto'!D20</f>
        <v>0</v>
      </c>
      <c r="E29" s="71">
        <f>'Por Tipo de Gasto'!E20</f>
        <v>0</v>
      </c>
      <c r="F29" s="148" t="str">
        <f>'Por Tipo de Gasto'!G20</f>
        <v>Sin gastos</v>
      </c>
      <c r="G29" s="137"/>
    </row>
    <row r="30" ht="19.5" customHeight="1">
      <c r="A30" s="1"/>
      <c r="B30" s="93" t="s">
        <v>75</v>
      </c>
      <c r="C30" s="51">
        <f>'Por Tipo de Gasto'!C21</f>
        <v>0</v>
      </c>
      <c r="D30" s="70">
        <f>'Por Tipo de Gasto'!D21</f>
        <v>0</v>
      </c>
      <c r="E30" s="71">
        <f>'Por Tipo de Gasto'!E21</f>
        <v>0</v>
      </c>
      <c r="F30" s="149" t="str">
        <f>'Por Tipo de Gasto'!G21</f>
        <v>Sin gastos</v>
      </c>
      <c r="G30" s="137"/>
    </row>
    <row r="31" ht="15.75" customHeight="1">
      <c r="A31" s="1"/>
      <c r="B31" s="1"/>
      <c r="C31" s="1"/>
      <c r="D31" s="1"/>
      <c r="E31" s="1"/>
      <c r="F31" s="1"/>
      <c r="G31" s="1"/>
    </row>
    <row r="32" ht="27.75" customHeight="1">
      <c r="A32" s="1"/>
      <c r="B32" s="15" t="s">
        <v>111</v>
      </c>
      <c r="C32" s="9"/>
      <c r="D32" s="9"/>
      <c r="E32" s="9"/>
      <c r="F32" s="9"/>
      <c r="G32" s="10"/>
    </row>
    <row r="33" ht="31.5" customHeight="1">
      <c r="A33" s="1"/>
      <c r="B33" s="37" t="s">
        <v>41</v>
      </c>
      <c r="C33" s="37" t="s">
        <v>110</v>
      </c>
      <c r="D33" s="68" t="s">
        <v>60</v>
      </c>
      <c r="E33" s="37" t="s">
        <v>112</v>
      </c>
      <c r="F33" s="136" t="s">
        <v>83</v>
      </c>
      <c r="G33" s="137"/>
    </row>
    <row r="34" ht="24.0" customHeight="1">
      <c r="A34" s="1"/>
      <c r="B34" s="101" t="s">
        <v>84</v>
      </c>
      <c r="C34" s="102">
        <f>'Por Prioridad'!C10</f>
        <v>0</v>
      </c>
      <c r="D34" s="70">
        <f>'Por Prioridad'!D10</f>
        <v>0</v>
      </c>
      <c r="E34" s="103" t="s">
        <v>85</v>
      </c>
      <c r="F34" s="62" t="str">
        <f>'Por Prioridad'!H10</f>
        <v>Sin datos</v>
      </c>
      <c r="G34" s="24"/>
    </row>
    <row r="35" ht="24.0" customHeight="1">
      <c r="A35" s="1"/>
      <c r="B35" s="104" t="s">
        <v>86</v>
      </c>
      <c r="C35" s="105">
        <f>'Por Prioridad'!C11</f>
        <v>0</v>
      </c>
      <c r="D35" s="70">
        <f>'Por Prioridad'!D11</f>
        <v>0</v>
      </c>
      <c r="E35" s="106" t="s">
        <v>87</v>
      </c>
      <c r="F35" s="64" t="str">
        <f>'Por Prioridad'!H11</f>
        <v>Sin datos</v>
      </c>
      <c r="G35" s="24"/>
    </row>
    <row r="36" ht="24.0" customHeight="1">
      <c r="A36" s="1"/>
      <c r="B36" s="107" t="s">
        <v>88</v>
      </c>
      <c r="C36" s="108">
        <f>'Por Prioridad'!C12</f>
        <v>0</v>
      </c>
      <c r="D36" s="70">
        <f>'Por Prioridad'!D12</f>
        <v>0</v>
      </c>
      <c r="E36" s="109" t="s">
        <v>89</v>
      </c>
      <c r="F36" s="66" t="str">
        <f>'Por Prioridad'!H12</f>
        <v>Sin datos</v>
      </c>
      <c r="G36" s="24"/>
    </row>
    <row r="37" ht="15.75" customHeight="1">
      <c r="A37" s="1"/>
      <c r="B37" s="1"/>
      <c r="C37" s="1"/>
      <c r="D37" s="1"/>
      <c r="E37" s="1"/>
      <c r="F37" s="1"/>
      <c r="G37" s="1"/>
    </row>
    <row r="38" ht="27.75" customHeight="1">
      <c r="A38" s="1"/>
      <c r="B38" s="15" t="s">
        <v>113</v>
      </c>
      <c r="C38" s="9"/>
      <c r="D38" s="9"/>
      <c r="E38" s="9"/>
      <c r="F38" s="9"/>
      <c r="G38" s="10"/>
    </row>
    <row r="39" ht="21.75" customHeight="1">
      <c r="A39" s="1"/>
      <c r="B39" s="150" t="s">
        <v>114</v>
      </c>
      <c r="C39" s="9"/>
      <c r="D39" s="9"/>
      <c r="E39" s="9"/>
      <c r="F39" s="9"/>
      <c r="G39" s="10"/>
    </row>
    <row r="40" ht="21.75" customHeight="1">
      <c r="A40" s="1"/>
      <c r="B40" s="14" t="s">
        <v>115</v>
      </c>
      <c r="C40" s="9"/>
      <c r="D40" s="9"/>
      <c r="E40" s="9"/>
      <c r="F40" s="9"/>
      <c r="G40" s="10"/>
    </row>
    <row r="41" ht="21.75" customHeight="1">
      <c r="A41" s="1"/>
      <c r="B41" s="150" t="s">
        <v>116</v>
      </c>
      <c r="C41" s="9"/>
      <c r="D41" s="9"/>
      <c r="E41" s="9"/>
      <c r="F41" s="9"/>
      <c r="G41" s="10"/>
    </row>
    <row r="42" ht="21.75" customHeight="1">
      <c r="A42" s="1"/>
      <c r="B42" s="14" t="s">
        <v>117</v>
      </c>
      <c r="C42" s="9"/>
      <c r="D42" s="9"/>
      <c r="E42" s="9"/>
      <c r="F42" s="9"/>
      <c r="G42" s="10"/>
    </row>
    <row r="43" ht="21.75" customHeight="1">
      <c r="A43" s="1"/>
      <c r="B43" s="150" t="s">
        <v>118</v>
      </c>
      <c r="C43" s="9"/>
      <c r="D43" s="9"/>
      <c r="E43" s="9"/>
      <c r="F43" s="9"/>
      <c r="G43" s="10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mergeCells count="42">
    <mergeCell ref="B5:G5"/>
    <mergeCell ref="B6:G6"/>
    <mergeCell ref="B8:G8"/>
    <mergeCell ref="B9:D9"/>
    <mergeCell ref="E9:G9"/>
    <mergeCell ref="B10:D10"/>
    <mergeCell ref="E10:G10"/>
    <mergeCell ref="B14:D14"/>
    <mergeCell ref="B15:D15"/>
    <mergeCell ref="B11:D11"/>
    <mergeCell ref="E11:G11"/>
    <mergeCell ref="B12:D12"/>
    <mergeCell ref="E12:G12"/>
    <mergeCell ref="B13:D13"/>
    <mergeCell ref="E13:G13"/>
    <mergeCell ref="E14:G14"/>
    <mergeCell ref="E15:G15"/>
    <mergeCell ref="B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B39:G39"/>
    <mergeCell ref="B40:G40"/>
    <mergeCell ref="B41:G41"/>
    <mergeCell ref="B42:G42"/>
    <mergeCell ref="B43:G43"/>
    <mergeCell ref="F30:G30"/>
    <mergeCell ref="B32:G32"/>
    <mergeCell ref="F33:G33"/>
    <mergeCell ref="F34:G34"/>
    <mergeCell ref="F35:G35"/>
    <mergeCell ref="F36:G36"/>
    <mergeCell ref="B38:G38"/>
  </mergeCells>
  <printOptions/>
  <pageMargins bottom="1.0" footer="0.0" header="0.0" left="0.75" right="0.75" top="1.0"/>
  <pageSetup paperSize="9" orientation="portrait"/>
  <drawing r:id="rId2"/>
  <legacyDrawing r:id="rId3"/>
</worksheet>
</file>